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Override21.xml" ContentType="application/vnd.openxmlformats-officedocument.themeOverride+xml"/>
  <Override PartName="/xl/theme/themeOverride17.xml" ContentType="application/vnd.openxmlformats-officedocument.themeOverride+xml"/>
  <Override PartName="/xl/worksheets/sheet1.xml" ContentType="application/vnd.openxmlformats-officedocument.spreadsheetml.workshee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drawings/drawing7.xml" ContentType="application/vnd.openxmlformats-officedocument.drawing+xml"/>
  <Override PartName="/xl/charts/chart21.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6.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theme/themeOverride4.xml" ContentType="application/vnd.openxmlformats-officedocument.themeOverride+xml"/>
  <Override PartName="/xl/charts/chart4.xml" ContentType="application/vnd.openxmlformats-officedocument.drawingml.chart+xml"/>
  <Override PartName="/xl/theme/themeOverride5.xml" ContentType="application/vnd.openxmlformats-officedocument.themeOverride+xml"/>
  <Override PartName="/xl/drawings/drawing3.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theme/themeOverride3.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16.xml" ContentType="application/vnd.openxmlformats-officedocument.themeOverride+xml"/>
  <Override PartName="/xl/charts/chart8.xml" ContentType="application/vnd.openxmlformats-officedocument.drawingml.chart+xml"/>
  <Override PartName="/xl/charts/chart9.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drawings/drawing6.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charts/chart12.xml" ContentType="application/vnd.openxmlformats-officedocument.drawingml.chart+xml"/>
  <Override PartName="/xl/theme/themeOverride8.xml" ContentType="application/vnd.openxmlformats-officedocument.themeOverride+xml"/>
  <Override PartName="/xl/theme/themeOverride10.xml" ContentType="application/vnd.openxmlformats-officedocument.themeOverride+xml"/>
  <Override PartName="/xl/charts/chart11.xml" ContentType="application/vnd.openxmlformats-officedocument.drawingml.chart+xml"/>
  <Override PartName="/xl/drawings/drawing4.xml" ContentType="application/vnd.openxmlformats-officedocument.drawing+xml"/>
  <Override PartName="/xl/charts/chart10.xml" ContentType="application/vnd.openxmlformats-officedocument.drawingml.chart+xml"/>
  <Override PartName="/xl/theme/themeOverride11.xml" ContentType="application/vnd.openxmlformats-officedocument.themeOverride+xml"/>
  <Override PartName="/xl/drawings/drawing5.xml" ContentType="application/vnd.openxmlformats-officedocument.drawing+xml"/>
  <Override PartName="/xl/theme/themeOverride9.xml" ContentType="application/vnd.openxmlformats-officedocument.themeOverride+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70" windowWidth="19140" windowHeight="7270"/>
  </bookViews>
  <sheets>
    <sheet name="PersonalConsumption" sheetId="1" r:id="rId1"/>
    <sheet name="IncomeIneq" sheetId="2" r:id="rId2"/>
    <sheet name="AdjPersConsump" sheetId="3" r:id="rId3"/>
    <sheet name="ServicesConsumDurb" sheetId="4" r:id="rId4"/>
    <sheet name="CostConsumerDurables" sheetId="5" r:id="rId5"/>
    <sheet name="CostofUnderEmployment" sheetId="6" r:id="rId6"/>
    <sheet name="NetCapInvestment" sheetId="7" r:id="rId7"/>
  </sheets>
  <externalReferences>
    <externalReference r:id="rId8"/>
  </externalReferences>
  <calcPr calcId="145621"/>
</workbook>
</file>

<file path=xl/calcChain.xml><?xml version="1.0" encoding="utf-8"?>
<calcChain xmlns="http://schemas.openxmlformats.org/spreadsheetml/2006/main">
  <c r="BD18" i="7" l="1"/>
  <c r="BC17" i="7"/>
  <c r="BC14" i="7" s="1"/>
  <c r="BC3" i="7" s="1"/>
  <c r="BB17" i="7"/>
  <c r="BB14" i="7" s="1"/>
  <c r="BB3" i="7" s="1"/>
  <c r="BA17" i="7"/>
  <c r="BA14" i="7" s="1"/>
  <c r="BA3" i="7" s="1"/>
  <c r="AZ17" i="7"/>
  <c r="AY17" i="7"/>
  <c r="AX17" i="7"/>
  <c r="AW17" i="7"/>
  <c r="AW14" i="7" s="1"/>
  <c r="AW3" i="7" s="1"/>
  <c r="AV17" i="7"/>
  <c r="AU17" i="7"/>
  <c r="AU14" i="7" s="1"/>
  <c r="AU3" i="7" s="1"/>
  <c r="AT17" i="7"/>
  <c r="AT14" i="7" s="1"/>
  <c r="AT3" i="7" s="1"/>
  <c r="AS17" i="7"/>
  <c r="AS14" i="7" s="1"/>
  <c r="AS3" i="7" s="1"/>
  <c r="AR17" i="7"/>
  <c r="AQ17" i="7"/>
  <c r="AP17" i="7"/>
  <c r="AO17" i="7"/>
  <c r="AO14" i="7" s="1"/>
  <c r="AO3" i="7" s="1"/>
  <c r="AN17" i="7"/>
  <c r="AM17" i="7"/>
  <c r="AM14" i="7" s="1"/>
  <c r="AM3" i="7" s="1"/>
  <c r="AL17" i="7"/>
  <c r="AK17" i="7"/>
  <c r="AK14" i="7" s="1"/>
  <c r="AK3" i="7" s="1"/>
  <c r="AJ17" i="7"/>
  <c r="AI17" i="7"/>
  <c r="AH17" i="7"/>
  <c r="AG17" i="7"/>
  <c r="AG14" i="7" s="1"/>
  <c r="AG3" i="7" s="1"/>
  <c r="AF17" i="7"/>
  <c r="AE17" i="7"/>
  <c r="AE14" i="7" s="1"/>
  <c r="AE3" i="7" s="1"/>
  <c r="AD17" i="7"/>
  <c r="AC17" i="7"/>
  <c r="AC14" i="7" s="1"/>
  <c r="AC3" i="7" s="1"/>
  <c r="AB17" i="7"/>
  <c r="AA17" i="7"/>
  <c r="Z17" i="7"/>
  <c r="Y17" i="7"/>
  <c r="Y14" i="7" s="1"/>
  <c r="Y3" i="7" s="1"/>
  <c r="X17" i="7"/>
  <c r="W17" i="7"/>
  <c r="W14" i="7" s="1"/>
  <c r="W3" i="7" s="1"/>
  <c r="V17" i="7"/>
  <c r="V14" i="7" s="1"/>
  <c r="V3" i="7" s="1"/>
  <c r="U17" i="7"/>
  <c r="U14" i="7" s="1"/>
  <c r="U3" i="7" s="1"/>
  <c r="T17" i="7"/>
  <c r="S17" i="7"/>
  <c r="R17" i="7"/>
  <c r="Q17" i="7"/>
  <c r="Q14" i="7" s="1"/>
  <c r="Q3" i="7" s="1"/>
  <c r="P17" i="7"/>
  <c r="O17" i="7"/>
  <c r="O14" i="7" s="1"/>
  <c r="O3" i="7" s="1"/>
  <c r="N17" i="7"/>
  <c r="N14" i="7" s="1"/>
  <c r="N3" i="7" s="1"/>
  <c r="M17" i="7"/>
  <c r="M14" i="7" s="1"/>
  <c r="M3" i="7" s="1"/>
  <c r="L17" i="7"/>
  <c r="K17" i="7"/>
  <c r="J17" i="7"/>
  <c r="I17" i="7"/>
  <c r="I14" i="7" s="1"/>
  <c r="I3" i="7" s="1"/>
  <c r="H17" i="7"/>
  <c r="G17" i="7"/>
  <c r="G14" i="7" s="1"/>
  <c r="G3" i="7" s="1"/>
  <c r="F17" i="7"/>
  <c r="E17" i="7"/>
  <c r="D17" i="7"/>
  <c r="C17" i="7"/>
  <c r="BD16" i="7"/>
  <c r="BD17" i="7" s="1"/>
  <c r="BD14" i="7" s="1"/>
  <c r="BD3" i="7" s="1"/>
  <c r="AZ14" i="7"/>
  <c r="AZ3" i="7" s="1"/>
  <c r="AY14" i="7"/>
  <c r="AX14" i="7"/>
  <c r="AV14" i="7"/>
  <c r="AV3" i="7" s="1"/>
  <c r="AR14" i="7"/>
  <c r="AQ14" i="7"/>
  <c r="AP14" i="7"/>
  <c r="AN14" i="7"/>
  <c r="AN3" i="7" s="1"/>
  <c r="AL14" i="7"/>
  <c r="AL3" i="7" s="1"/>
  <c r="AJ14" i="7"/>
  <c r="AI14" i="7"/>
  <c r="AH14" i="7"/>
  <c r="AF14" i="7"/>
  <c r="AF3" i="7" s="1"/>
  <c r="AD14" i="7"/>
  <c r="AB14" i="7"/>
  <c r="AA14" i="7"/>
  <c r="Z14" i="7"/>
  <c r="X14" i="7"/>
  <c r="X3" i="7" s="1"/>
  <c r="T14" i="7"/>
  <c r="T3" i="7" s="1"/>
  <c r="S14" i="7"/>
  <c r="R14" i="7"/>
  <c r="P14" i="7"/>
  <c r="P3" i="7" s="1"/>
  <c r="L14" i="7"/>
  <c r="K14" i="7"/>
  <c r="J14" i="7"/>
  <c r="H14" i="7"/>
  <c r="H3" i="7" s="1"/>
  <c r="F14" i="7"/>
  <c r="F3" i="7" s="1"/>
  <c r="E14" i="7"/>
  <c r="E3" i="7" s="1"/>
  <c r="D14" i="7"/>
  <c r="C14" i="7"/>
  <c r="AY3" i="7"/>
  <c r="AX3" i="7"/>
  <c r="AR3" i="7"/>
  <c r="AQ3" i="7"/>
  <c r="AP3" i="7"/>
  <c r="AJ3" i="7"/>
  <c r="AI3" i="7"/>
  <c r="AH3" i="7"/>
  <c r="AD3" i="7"/>
  <c r="AB3" i="7"/>
  <c r="AA3" i="7"/>
  <c r="Z3" i="7"/>
  <c r="S3" i="7"/>
  <c r="R3" i="7"/>
  <c r="L3" i="7"/>
  <c r="K3" i="7"/>
  <c r="J3" i="7"/>
  <c r="D3" i="7"/>
  <c r="C3" i="7"/>
  <c r="B82" i="6"/>
  <c r="BD36" i="6" s="1"/>
  <c r="BD38" i="6" s="1"/>
  <c r="BD8" i="6" s="1"/>
  <c r="BC38" i="6"/>
  <c r="BB38" i="6"/>
  <c r="BA38" i="6"/>
  <c r="AZ38" i="6"/>
  <c r="AY38" i="6"/>
  <c r="AY8" i="6" s="1"/>
  <c r="AZ35" i="6"/>
  <c r="AZ20" i="6" s="1"/>
  <c r="AZ3" i="6" s="1"/>
  <c r="AX35" i="6"/>
  <c r="AX20" i="6" s="1"/>
  <c r="AX3" i="6" s="1"/>
  <c r="AW35" i="6"/>
  <c r="AW20" i="6" s="1"/>
  <c r="AW3" i="6" s="1"/>
  <c r="AP35" i="6"/>
  <c r="AP20" i="6" s="1"/>
  <c r="AO35" i="6"/>
  <c r="AN35" i="6"/>
  <c r="AN20" i="6" s="1"/>
  <c r="AH35" i="6"/>
  <c r="AH20" i="6" s="1"/>
  <c r="Z35" i="6"/>
  <c r="Z20" i="6" s="1"/>
  <c r="Y35" i="6"/>
  <c r="X35" i="6"/>
  <c r="X20" i="6" s="1"/>
  <c r="R35" i="6"/>
  <c r="R20" i="6" s="1"/>
  <c r="J35" i="6"/>
  <c r="J20" i="6" s="1"/>
  <c r="I35" i="6"/>
  <c r="H35" i="6"/>
  <c r="H20" i="6" s="1"/>
  <c r="BC34" i="6"/>
  <c r="BC35" i="6" s="1"/>
  <c r="BC20" i="6" s="1"/>
  <c r="BC3" i="6" s="1"/>
  <c r="BB34" i="6"/>
  <c r="BB35" i="6" s="1"/>
  <c r="BB20" i="6" s="1"/>
  <c r="BA34" i="6"/>
  <c r="BA35" i="6" s="1"/>
  <c r="BA20" i="6" s="1"/>
  <c r="AZ34" i="6"/>
  <c r="AI33" i="6"/>
  <c r="AJ33" i="6" s="1"/>
  <c r="AK33" i="6" s="1"/>
  <c r="AL33" i="6" s="1"/>
  <c r="AM33" i="6" s="1"/>
  <c r="AN33" i="6" s="1"/>
  <c r="AO33" i="6" s="1"/>
  <c r="AP33" i="6" s="1"/>
  <c r="AQ33" i="6" s="1"/>
  <c r="AR33" i="6" s="1"/>
  <c r="AS33" i="6" s="1"/>
  <c r="AT33" i="6" s="1"/>
  <c r="AU33" i="6" s="1"/>
  <c r="AV33" i="6" s="1"/>
  <c r="AW33" i="6" s="1"/>
  <c r="AX33" i="6" s="1"/>
  <c r="AY33" i="6" s="1"/>
  <c r="AZ33" i="6" s="1"/>
  <c r="BA33" i="6" s="1"/>
  <c r="BB33" i="6" s="1"/>
  <c r="BC33" i="6" s="1"/>
  <c r="BD33" i="6" s="1"/>
  <c r="AH33" i="6"/>
  <c r="AG33" i="6"/>
  <c r="S33" i="6"/>
  <c r="T33" i="6" s="1"/>
  <c r="U33" i="6" s="1"/>
  <c r="V33" i="6" s="1"/>
  <c r="W33" i="6" s="1"/>
  <c r="X33" i="6" s="1"/>
  <c r="Y33" i="6" s="1"/>
  <c r="Z33" i="6" s="1"/>
  <c r="AA33" i="6" s="1"/>
  <c r="AB33" i="6" s="1"/>
  <c r="AC33" i="6" s="1"/>
  <c r="AD33" i="6" s="1"/>
  <c r="AE33" i="6" s="1"/>
  <c r="N33" i="6"/>
  <c r="O33" i="6" s="1"/>
  <c r="P33" i="6" s="1"/>
  <c r="Q33" i="6" s="1"/>
  <c r="R33" i="6" s="1"/>
  <c r="M33" i="6"/>
  <c r="K33" i="6"/>
  <c r="J33" i="6"/>
  <c r="I33" i="6"/>
  <c r="H33" i="6" s="1"/>
  <c r="G33" i="6" s="1"/>
  <c r="F33" i="6" s="1"/>
  <c r="E33" i="6"/>
  <c r="D33" i="6" s="1"/>
  <c r="C33" i="6"/>
  <c r="BD31" i="6"/>
  <c r="BD7" i="6" s="1"/>
  <c r="BC31" i="6"/>
  <c r="BB31" i="6"/>
  <c r="BA31" i="6"/>
  <c r="AZ31" i="6"/>
  <c r="AY31" i="6"/>
  <c r="AW31" i="6"/>
  <c r="AW7" i="6" s="1"/>
  <c r="AV31" i="6"/>
  <c r="AV35" i="6" s="1"/>
  <c r="AV20" i="6" s="1"/>
  <c r="AU31" i="6"/>
  <c r="AU35" i="6" s="1"/>
  <c r="AO31" i="6"/>
  <c r="AN31" i="6"/>
  <c r="AM31" i="6"/>
  <c r="AM35" i="6" s="1"/>
  <c r="AM20" i="6" s="1"/>
  <c r="AI31" i="6"/>
  <c r="AI35" i="6" s="1"/>
  <c r="AI20" i="6" s="1"/>
  <c r="AG31" i="6"/>
  <c r="AG35" i="6" s="1"/>
  <c r="AG20" i="6" s="1"/>
  <c r="AF31" i="6"/>
  <c r="AF35" i="6" s="1"/>
  <c r="AF20" i="6" s="1"/>
  <c r="AE31" i="6"/>
  <c r="AE35" i="6" s="1"/>
  <c r="Y31" i="6"/>
  <c r="X31" i="6"/>
  <c r="W31" i="6"/>
  <c r="W35" i="6" s="1"/>
  <c r="W20" i="6" s="1"/>
  <c r="S31" i="6"/>
  <c r="S35" i="6" s="1"/>
  <c r="S20" i="6" s="1"/>
  <c r="Q31" i="6"/>
  <c r="Q35" i="6" s="1"/>
  <c r="Q20" i="6" s="1"/>
  <c r="P31" i="6"/>
  <c r="P35" i="6" s="1"/>
  <c r="P20" i="6" s="1"/>
  <c r="O31" i="6"/>
  <c r="O35" i="6" s="1"/>
  <c r="I31" i="6"/>
  <c r="H31" i="6"/>
  <c r="G31" i="6"/>
  <c r="G35" i="6" s="1"/>
  <c r="G20" i="6" s="1"/>
  <c r="C31" i="6"/>
  <c r="C35" i="6" s="1"/>
  <c r="C20" i="6" s="1"/>
  <c r="AX30" i="6"/>
  <c r="AX31" i="6" s="1"/>
  <c r="AX7" i="6" s="1"/>
  <c r="AW30" i="6"/>
  <c r="AW6" i="6" s="1"/>
  <c r="R29" i="6"/>
  <c r="Q29" i="6"/>
  <c r="P29" i="6" s="1"/>
  <c r="O29" i="6" s="1"/>
  <c r="N29" i="6" s="1"/>
  <c r="M29" i="6"/>
  <c r="L29" i="6" s="1"/>
  <c r="K29" i="6"/>
  <c r="J29" i="6"/>
  <c r="I29" i="6"/>
  <c r="H29" i="6" s="1"/>
  <c r="G29" i="6" s="1"/>
  <c r="F29" i="6" s="1"/>
  <c r="E29" i="6"/>
  <c r="D29" i="6" s="1"/>
  <c r="C29" i="6"/>
  <c r="AY26" i="6"/>
  <c r="AY5" i="6" s="1"/>
  <c r="AX26" i="6"/>
  <c r="AX5" i="6" s="1"/>
  <c r="AW26" i="6"/>
  <c r="AV26" i="6"/>
  <c r="AU26" i="6"/>
  <c r="AT26" i="6"/>
  <c r="AT31" i="6" s="1"/>
  <c r="AT35" i="6" s="1"/>
  <c r="AT20" i="6" s="1"/>
  <c r="AS26" i="6"/>
  <c r="AS31" i="6" s="1"/>
  <c r="AS35" i="6" s="1"/>
  <c r="AS20" i="6" s="1"/>
  <c r="AR26" i="6"/>
  <c r="AR31" i="6" s="1"/>
  <c r="AR35" i="6" s="1"/>
  <c r="AR20" i="6" s="1"/>
  <c r="AQ26" i="6"/>
  <c r="AQ31" i="6" s="1"/>
  <c r="AQ35" i="6" s="1"/>
  <c r="AQ20" i="6" s="1"/>
  <c r="AP26" i="6"/>
  <c r="AP31" i="6" s="1"/>
  <c r="AO26" i="6"/>
  <c r="AN26" i="6"/>
  <c r="AM26" i="6"/>
  <c r="AL26" i="6"/>
  <c r="AL31" i="6" s="1"/>
  <c r="AL35" i="6" s="1"/>
  <c r="AL20" i="6" s="1"/>
  <c r="AK26" i="6"/>
  <c r="AK31" i="6" s="1"/>
  <c r="AK35" i="6" s="1"/>
  <c r="AK20" i="6" s="1"/>
  <c r="AJ26" i="6"/>
  <c r="AJ31" i="6" s="1"/>
  <c r="AJ35" i="6" s="1"/>
  <c r="AJ20" i="6" s="1"/>
  <c r="AI26" i="6"/>
  <c r="AH26" i="6"/>
  <c r="AH31" i="6" s="1"/>
  <c r="AG26" i="6"/>
  <c r="AF26" i="6"/>
  <c r="AE26" i="6"/>
  <c r="AD26" i="6"/>
  <c r="AD31" i="6" s="1"/>
  <c r="AD35" i="6" s="1"/>
  <c r="AD20" i="6" s="1"/>
  <c r="AC26" i="6"/>
  <c r="AC31" i="6" s="1"/>
  <c r="AC35" i="6" s="1"/>
  <c r="AC20" i="6" s="1"/>
  <c r="AB26" i="6"/>
  <c r="AB31" i="6" s="1"/>
  <c r="AB35" i="6" s="1"/>
  <c r="AB20" i="6" s="1"/>
  <c r="AA26" i="6"/>
  <c r="AA31" i="6" s="1"/>
  <c r="AA35" i="6" s="1"/>
  <c r="Z26" i="6"/>
  <c r="Z31" i="6" s="1"/>
  <c r="Y26" i="6"/>
  <c r="X26" i="6"/>
  <c r="W26" i="6"/>
  <c r="V26" i="6"/>
  <c r="V31" i="6" s="1"/>
  <c r="V35" i="6" s="1"/>
  <c r="V20" i="6" s="1"/>
  <c r="U26" i="6"/>
  <c r="U31" i="6" s="1"/>
  <c r="U35" i="6" s="1"/>
  <c r="U20" i="6" s="1"/>
  <c r="T26" i="6"/>
  <c r="T31" i="6" s="1"/>
  <c r="T35" i="6" s="1"/>
  <c r="T20" i="6" s="1"/>
  <c r="S26" i="6"/>
  <c r="R26" i="6"/>
  <c r="R31" i="6" s="1"/>
  <c r="Q26" i="6"/>
  <c r="P26" i="6"/>
  <c r="O26" i="6"/>
  <c r="N26" i="6"/>
  <c r="N31" i="6" s="1"/>
  <c r="N35" i="6" s="1"/>
  <c r="N20" i="6" s="1"/>
  <c r="M26" i="6"/>
  <c r="M31" i="6" s="1"/>
  <c r="M35" i="6" s="1"/>
  <c r="M20" i="6" s="1"/>
  <c r="L26" i="6"/>
  <c r="L31" i="6" s="1"/>
  <c r="L35" i="6" s="1"/>
  <c r="L20" i="6" s="1"/>
  <c r="K26" i="6"/>
  <c r="K31" i="6" s="1"/>
  <c r="K35" i="6" s="1"/>
  <c r="J26" i="6"/>
  <c r="J31" i="6" s="1"/>
  <c r="I26" i="6"/>
  <c r="H26" i="6"/>
  <c r="G26" i="6"/>
  <c r="F26" i="6"/>
  <c r="F31" i="6" s="1"/>
  <c r="F35" i="6" s="1"/>
  <c r="F20" i="6" s="1"/>
  <c r="E26" i="6"/>
  <c r="E31" i="6" s="1"/>
  <c r="E35" i="6" s="1"/>
  <c r="E20" i="6" s="1"/>
  <c r="D26" i="6"/>
  <c r="D31" i="6" s="1"/>
  <c r="D35" i="6" s="1"/>
  <c r="D20" i="6" s="1"/>
  <c r="C26" i="6"/>
  <c r="BC25" i="6"/>
  <c r="BB25" i="6"/>
  <c r="P24" i="6"/>
  <c r="O24" i="6" s="1"/>
  <c r="N24" i="6"/>
  <c r="AE23" i="6"/>
  <c r="AD23" i="6"/>
  <c r="AC23" i="6"/>
  <c r="AB23" i="6"/>
  <c r="AA23" i="6"/>
  <c r="Z23" i="6"/>
  <c r="Y23" i="6"/>
  <c r="X23" i="6"/>
  <c r="W23" i="6"/>
  <c r="V23" i="6"/>
  <c r="U23" i="6"/>
  <c r="T23" i="6"/>
  <c r="S23" i="6"/>
  <c r="R23" i="6"/>
  <c r="R24" i="6" s="1"/>
  <c r="Q23" i="6"/>
  <c r="Q24" i="6" s="1"/>
  <c r="P23" i="6"/>
  <c r="O23" i="6"/>
  <c r="N23" i="6"/>
  <c r="M23" i="6"/>
  <c r="M24" i="6" s="1"/>
  <c r="L24" i="6" s="1"/>
  <c r="L23" i="6"/>
  <c r="K23" i="6"/>
  <c r="J23" i="6"/>
  <c r="I23" i="6"/>
  <c r="H23" i="6"/>
  <c r="G23" i="6"/>
  <c r="F23" i="6"/>
  <c r="E23" i="6"/>
  <c r="D23" i="6"/>
  <c r="C23" i="6"/>
  <c r="AU20" i="6"/>
  <c r="AO20" i="6"/>
  <c r="AE20" i="6"/>
  <c r="AA20" i="6"/>
  <c r="Y20" i="6"/>
  <c r="O20" i="6"/>
  <c r="K20" i="6"/>
  <c r="I20" i="6"/>
  <c r="BC8" i="6"/>
  <c r="BB8" i="6"/>
  <c r="BA8" i="6"/>
  <c r="AZ8" i="6"/>
  <c r="AX8" i="6"/>
  <c r="AW8" i="6"/>
  <c r="BC7" i="6"/>
  <c r="BB7" i="6"/>
  <c r="BA7" i="6"/>
  <c r="AZ7" i="6"/>
  <c r="BD6" i="6"/>
  <c r="BC6" i="6"/>
  <c r="BB6" i="6"/>
  <c r="BA6" i="6"/>
  <c r="AZ6" i="6"/>
  <c r="AY6" i="6"/>
  <c r="BD5" i="6"/>
  <c r="BC5" i="6"/>
  <c r="BB5" i="6"/>
  <c r="BA5" i="6"/>
  <c r="AZ5" i="6"/>
  <c r="AW5" i="6"/>
  <c r="BD4" i="6"/>
  <c r="BC4" i="6"/>
  <c r="BB4" i="6"/>
  <c r="BA4" i="6"/>
  <c r="AZ4" i="6"/>
  <c r="AY4" i="6"/>
  <c r="AX4" i="6"/>
  <c r="AW4" i="6"/>
  <c r="BB3" i="6"/>
  <c r="BA3" i="6"/>
  <c r="BC20" i="5"/>
  <c r="BC15" i="5" s="1"/>
  <c r="BC3" i="5" s="1"/>
  <c r="AW20" i="5"/>
  <c r="AW15" i="5" s="1"/>
  <c r="AU20" i="5"/>
  <c r="AU15" i="5" s="1"/>
  <c r="AO20" i="5"/>
  <c r="AO15" i="5" s="1"/>
  <c r="AM20" i="5"/>
  <c r="AM15" i="5" s="1"/>
  <c r="AG20" i="5"/>
  <c r="AG15" i="5" s="1"/>
  <c r="AE20" i="5"/>
  <c r="AE15" i="5" s="1"/>
  <c r="Y20" i="5"/>
  <c r="Y15" i="5" s="1"/>
  <c r="W20" i="5"/>
  <c r="W15" i="5" s="1"/>
  <c r="Q20" i="5"/>
  <c r="Q15" i="5" s="1"/>
  <c r="O20" i="5"/>
  <c r="O15" i="5" s="1"/>
  <c r="I20" i="5"/>
  <c r="I15" i="5" s="1"/>
  <c r="G20" i="5"/>
  <c r="G15" i="5" s="1"/>
  <c r="BD19" i="5"/>
  <c r="BD18" i="5"/>
  <c r="BD20" i="5" s="1"/>
  <c r="BC18" i="5"/>
  <c r="BB18" i="5"/>
  <c r="BB4" i="5" s="1"/>
  <c r="BA18" i="5"/>
  <c r="AZ18" i="5"/>
  <c r="AZ20" i="5" s="1"/>
  <c r="AZ15" i="5" s="1"/>
  <c r="AY18" i="5"/>
  <c r="AY20" i="5" s="1"/>
  <c r="AX18" i="5"/>
  <c r="AX20" i="5" s="1"/>
  <c r="AW18" i="5"/>
  <c r="AV18" i="5"/>
  <c r="AV20" i="5" s="1"/>
  <c r="AV15" i="5" s="1"/>
  <c r="AU18" i="5"/>
  <c r="AT18" i="5"/>
  <c r="AT20" i="5" s="1"/>
  <c r="AT15" i="5" s="1"/>
  <c r="AS18" i="5"/>
  <c r="AS20" i="5" s="1"/>
  <c r="AS15" i="5" s="1"/>
  <c r="AR18" i="5"/>
  <c r="AR20" i="5" s="1"/>
  <c r="AR15" i="5" s="1"/>
  <c r="AQ18" i="5"/>
  <c r="AQ20" i="5" s="1"/>
  <c r="AP18" i="5"/>
  <c r="AP20" i="5" s="1"/>
  <c r="AP15" i="5" s="1"/>
  <c r="AO18" i="5"/>
  <c r="AN18" i="5"/>
  <c r="AN20" i="5" s="1"/>
  <c r="AN15" i="5" s="1"/>
  <c r="AM18" i="5"/>
  <c r="AL18" i="5"/>
  <c r="AL20" i="5" s="1"/>
  <c r="AL15" i="5" s="1"/>
  <c r="AK18" i="5"/>
  <c r="AK20" i="5" s="1"/>
  <c r="AK15" i="5" s="1"/>
  <c r="AJ18" i="5"/>
  <c r="AJ20" i="5" s="1"/>
  <c r="AJ15" i="5" s="1"/>
  <c r="AI18" i="5"/>
  <c r="AI20" i="5" s="1"/>
  <c r="AH18" i="5"/>
  <c r="AH20" i="5" s="1"/>
  <c r="AG18" i="5"/>
  <c r="AF18" i="5"/>
  <c r="AF20" i="5" s="1"/>
  <c r="AF15" i="5" s="1"/>
  <c r="AE18" i="5"/>
  <c r="AD18" i="5"/>
  <c r="AD20" i="5" s="1"/>
  <c r="AD15" i="5" s="1"/>
  <c r="AC18" i="5"/>
  <c r="AC20" i="5" s="1"/>
  <c r="AC15" i="5" s="1"/>
  <c r="AB18" i="5"/>
  <c r="AB20" i="5" s="1"/>
  <c r="AA18" i="5"/>
  <c r="AA20" i="5" s="1"/>
  <c r="Z18" i="5"/>
  <c r="Z20" i="5" s="1"/>
  <c r="Z15" i="5" s="1"/>
  <c r="Y18" i="5"/>
  <c r="X18" i="5"/>
  <c r="X20" i="5" s="1"/>
  <c r="X15" i="5" s="1"/>
  <c r="W18" i="5"/>
  <c r="V18" i="5"/>
  <c r="V20" i="5" s="1"/>
  <c r="V15" i="5" s="1"/>
  <c r="U18" i="5"/>
  <c r="U20" i="5" s="1"/>
  <c r="U15" i="5" s="1"/>
  <c r="T18" i="5"/>
  <c r="T20" i="5" s="1"/>
  <c r="T15" i="5" s="1"/>
  <c r="S18" i="5"/>
  <c r="S20" i="5" s="1"/>
  <c r="R18" i="5"/>
  <c r="R20" i="5" s="1"/>
  <c r="Q18" i="5"/>
  <c r="P18" i="5"/>
  <c r="P20" i="5" s="1"/>
  <c r="P15" i="5" s="1"/>
  <c r="O18" i="5"/>
  <c r="N18" i="5"/>
  <c r="N20" i="5" s="1"/>
  <c r="N15" i="5" s="1"/>
  <c r="M18" i="5"/>
  <c r="M20" i="5" s="1"/>
  <c r="M15" i="5" s="1"/>
  <c r="L18" i="5"/>
  <c r="L20" i="5" s="1"/>
  <c r="L15" i="5" s="1"/>
  <c r="K18" i="5"/>
  <c r="K20" i="5" s="1"/>
  <c r="J18" i="5"/>
  <c r="J20" i="5" s="1"/>
  <c r="J15" i="5" s="1"/>
  <c r="I18" i="5"/>
  <c r="H18" i="5"/>
  <c r="H20" i="5" s="1"/>
  <c r="H15" i="5" s="1"/>
  <c r="G18" i="5"/>
  <c r="F18" i="5"/>
  <c r="F20" i="5" s="1"/>
  <c r="F15" i="5" s="1"/>
  <c r="E18" i="5"/>
  <c r="E20" i="5" s="1"/>
  <c r="E15" i="5" s="1"/>
  <c r="D18" i="5"/>
  <c r="D20" i="5" s="1"/>
  <c r="D15" i="5" s="1"/>
  <c r="C18" i="5"/>
  <c r="C20" i="5" s="1"/>
  <c r="AY15" i="5"/>
  <c r="AX15" i="5"/>
  <c r="AQ15" i="5"/>
  <c r="AI15" i="5"/>
  <c r="AH15" i="5"/>
  <c r="AB15" i="5"/>
  <c r="AA15" i="5"/>
  <c r="S15" i="5"/>
  <c r="R15" i="5"/>
  <c r="K15" i="5"/>
  <c r="C15" i="5"/>
  <c r="BD5" i="5"/>
  <c r="BC5" i="5"/>
  <c r="BB5" i="5"/>
  <c r="BA5" i="5"/>
  <c r="BC4" i="5"/>
  <c r="BL15" i="4"/>
  <c r="BK15" i="4"/>
  <c r="BJ15" i="4"/>
  <c r="BI15" i="4"/>
  <c r="BH15" i="4"/>
  <c r="BG15" i="4"/>
  <c r="BF15" i="4"/>
  <c r="BE15" i="4"/>
  <c r="BD15" i="4"/>
  <c r="BD13" i="4" s="1"/>
  <c r="BC15" i="4"/>
  <c r="BB15" i="4"/>
  <c r="BB13" i="4" s="1"/>
  <c r="BA15" i="4"/>
  <c r="AZ15" i="4"/>
  <c r="AY15" i="4"/>
  <c r="AX15" i="4"/>
  <c r="AW15" i="4"/>
  <c r="AV15" i="4"/>
  <c r="AV13" i="4" s="1"/>
  <c r="AU15" i="4"/>
  <c r="AT15" i="4"/>
  <c r="AT13" i="4" s="1"/>
  <c r="AS15" i="4"/>
  <c r="AR15" i="4"/>
  <c r="AQ15" i="4"/>
  <c r="AP15" i="4"/>
  <c r="AO15" i="4"/>
  <c r="AN15" i="4"/>
  <c r="AN13" i="4" s="1"/>
  <c r="AM15" i="4"/>
  <c r="AL15" i="4"/>
  <c r="AL13" i="4" s="1"/>
  <c r="AK15" i="4"/>
  <c r="AJ15" i="4"/>
  <c r="AI15" i="4"/>
  <c r="AH15" i="4"/>
  <c r="AG15" i="4"/>
  <c r="AF15" i="4"/>
  <c r="AF13" i="4" s="1"/>
  <c r="AE15" i="4"/>
  <c r="AD15" i="4"/>
  <c r="AD13" i="4" s="1"/>
  <c r="AC15" i="4"/>
  <c r="AB15" i="4"/>
  <c r="AA15" i="4"/>
  <c r="Z15" i="4"/>
  <c r="Y15" i="4"/>
  <c r="X15" i="4"/>
  <c r="X13" i="4" s="1"/>
  <c r="W15" i="4"/>
  <c r="V15" i="4"/>
  <c r="V13" i="4" s="1"/>
  <c r="U15" i="4"/>
  <c r="T15" i="4"/>
  <c r="S15" i="4"/>
  <c r="R15" i="4"/>
  <c r="Q15" i="4"/>
  <c r="P15" i="4"/>
  <c r="P13" i="4" s="1"/>
  <c r="O15" i="4"/>
  <c r="N15" i="4"/>
  <c r="N13" i="4" s="1"/>
  <c r="M15" i="4"/>
  <c r="L15" i="4"/>
  <c r="K15" i="4"/>
  <c r="BK13" i="4"/>
  <c r="BI13" i="4"/>
  <c r="BH13" i="4"/>
  <c r="BG13" i="4"/>
  <c r="BF13" i="4"/>
  <c r="BE13" i="4"/>
  <c r="BC13" i="4"/>
  <c r="BA13" i="4"/>
  <c r="AZ13" i="4"/>
  <c r="AY13" i="4"/>
  <c r="AX13" i="4"/>
  <c r="AW13" i="4"/>
  <c r="AU13" i="4"/>
  <c r="AS13" i="4"/>
  <c r="AR13" i="4"/>
  <c r="AQ13" i="4"/>
  <c r="AP13" i="4"/>
  <c r="AO13" i="4"/>
  <c r="AM13" i="4"/>
  <c r="AK13" i="4"/>
  <c r="AJ13" i="4"/>
  <c r="AI13" i="4"/>
  <c r="AH13" i="4"/>
  <c r="AG13" i="4"/>
  <c r="AE13" i="4"/>
  <c r="AC13" i="4"/>
  <c r="AB13" i="4"/>
  <c r="AA13" i="4"/>
  <c r="Z13" i="4"/>
  <c r="Y13" i="4"/>
  <c r="W13" i="4"/>
  <c r="U13" i="4"/>
  <c r="T13" i="4"/>
  <c r="S13" i="4"/>
  <c r="R13" i="4"/>
  <c r="Q13" i="4"/>
  <c r="O13" i="4"/>
  <c r="M13" i="4"/>
  <c r="L13" i="4"/>
  <c r="K13" i="4"/>
  <c r="BC4" i="4"/>
  <c r="BA4" i="4"/>
  <c r="BC3" i="4"/>
  <c r="BA3" i="4"/>
  <c r="BA19" i="3"/>
  <c r="AS19" i="3"/>
  <c r="AP19" i="3"/>
  <c r="AP6" i="3" s="1"/>
  <c r="AO19" i="3"/>
  <c r="AO6" i="3" s="1"/>
  <c r="AK19" i="3"/>
  <c r="AG19" i="3"/>
  <c r="AC19" i="3"/>
  <c r="AC6" i="3" s="1"/>
  <c r="Z19" i="3"/>
  <c r="Z6" i="3" s="1"/>
  <c r="U19" i="3"/>
  <c r="M19" i="3"/>
  <c r="J19" i="3"/>
  <c r="J6" i="3" s="1"/>
  <c r="I19" i="3"/>
  <c r="I6" i="3" s="1"/>
  <c r="E19" i="3"/>
  <c r="BD17" i="3"/>
  <c r="BC17" i="3"/>
  <c r="BC15" i="3" s="1"/>
  <c r="BC19" i="3" s="1"/>
  <c r="BC6" i="3" s="1"/>
  <c r="BB17" i="3"/>
  <c r="BB15" i="3" s="1"/>
  <c r="BB19" i="3" s="1"/>
  <c r="BB6" i="3" s="1"/>
  <c r="BA17" i="3"/>
  <c r="AY17" i="3"/>
  <c r="AY15" i="3" s="1"/>
  <c r="AY19" i="3" s="1"/>
  <c r="AY6" i="3" s="1"/>
  <c r="AX17" i="3"/>
  <c r="AW17" i="3"/>
  <c r="AV17" i="3"/>
  <c r="AU17" i="3"/>
  <c r="AU15" i="3" s="1"/>
  <c r="AU19" i="3" s="1"/>
  <c r="AT17" i="3"/>
  <c r="AT15" i="3" s="1"/>
  <c r="AT19" i="3" s="1"/>
  <c r="AS17" i="3"/>
  <c r="AR17" i="3"/>
  <c r="AQ17" i="3"/>
  <c r="AQ15" i="3" s="1"/>
  <c r="AQ19" i="3" s="1"/>
  <c r="AQ6" i="3" s="1"/>
  <c r="AP17" i="3"/>
  <c r="AO17" i="3"/>
  <c r="AN17" i="3"/>
  <c r="AM17" i="3"/>
  <c r="AM15" i="3" s="1"/>
  <c r="AM19" i="3" s="1"/>
  <c r="AL17" i="3"/>
  <c r="AL15" i="3" s="1"/>
  <c r="AL19" i="3" s="1"/>
  <c r="AK17" i="3"/>
  <c r="AJ17" i="3"/>
  <c r="AI17" i="3"/>
  <c r="AI15" i="3" s="1"/>
  <c r="AI19" i="3" s="1"/>
  <c r="AI6" i="3" s="1"/>
  <c r="AH17" i="3"/>
  <c r="AG17" i="3"/>
  <c r="AF17" i="3"/>
  <c r="AE17" i="3"/>
  <c r="AD17" i="3"/>
  <c r="AD15" i="3" s="1"/>
  <c r="AD19" i="3" s="1"/>
  <c r="AD6" i="3" s="1"/>
  <c r="AC17" i="3"/>
  <c r="AB17" i="3"/>
  <c r="AA17" i="3"/>
  <c r="AA15" i="3" s="1"/>
  <c r="AA19" i="3" s="1"/>
  <c r="AA6" i="3" s="1"/>
  <c r="Z17" i="3"/>
  <c r="Y17" i="3"/>
  <c r="X17" i="3"/>
  <c r="W17" i="3"/>
  <c r="W15" i="3" s="1"/>
  <c r="W19" i="3" s="1"/>
  <c r="V17" i="3"/>
  <c r="V15" i="3" s="1"/>
  <c r="V19" i="3" s="1"/>
  <c r="V6" i="3" s="1"/>
  <c r="U17" i="3"/>
  <c r="T17" i="3"/>
  <c r="S17" i="3"/>
  <c r="S15" i="3" s="1"/>
  <c r="S19" i="3" s="1"/>
  <c r="S6" i="3" s="1"/>
  <c r="R17" i="3"/>
  <c r="Q17" i="3"/>
  <c r="P17" i="3"/>
  <c r="O17" i="3"/>
  <c r="N17" i="3"/>
  <c r="N15" i="3" s="1"/>
  <c r="N19" i="3" s="1"/>
  <c r="M17" i="3"/>
  <c r="L17" i="3"/>
  <c r="K17" i="3"/>
  <c r="K15" i="3" s="1"/>
  <c r="K19" i="3" s="1"/>
  <c r="K6" i="3" s="1"/>
  <c r="J17" i="3"/>
  <c r="I17" i="3"/>
  <c r="H17" i="3"/>
  <c r="G17" i="3"/>
  <c r="F17" i="3"/>
  <c r="F15" i="3" s="1"/>
  <c r="F19" i="3" s="1"/>
  <c r="E17" i="3"/>
  <c r="D17" i="3"/>
  <c r="C17" i="3"/>
  <c r="C15" i="3" s="1"/>
  <c r="C19" i="3" s="1"/>
  <c r="C6" i="3" s="1"/>
  <c r="BD16" i="3"/>
  <c r="AZ16" i="3"/>
  <c r="AZ17" i="3" s="1"/>
  <c r="AY16" i="3"/>
  <c r="BD15" i="3"/>
  <c r="BD19" i="3" s="1"/>
  <c r="BA15" i="3"/>
  <c r="AZ15" i="3"/>
  <c r="AZ19" i="3" s="1"/>
  <c r="AZ6" i="3" s="1"/>
  <c r="AX15" i="3"/>
  <c r="AX19" i="3" s="1"/>
  <c r="AX6" i="3" s="1"/>
  <c r="AW15" i="3"/>
  <c r="AW19" i="3" s="1"/>
  <c r="AW6" i="3" s="1"/>
  <c r="AV15" i="3"/>
  <c r="AV19" i="3" s="1"/>
  <c r="AV6" i="3" s="1"/>
  <c r="AS15" i="3"/>
  <c r="AR15" i="3"/>
  <c r="AR19" i="3" s="1"/>
  <c r="AR6" i="3" s="1"/>
  <c r="AP15" i="3"/>
  <c r="AO15" i="3"/>
  <c r="AN15" i="3"/>
  <c r="AN19" i="3" s="1"/>
  <c r="AN6" i="3" s="1"/>
  <c r="AK15" i="3"/>
  <c r="AJ15" i="3"/>
  <c r="AJ19" i="3" s="1"/>
  <c r="AJ6" i="3" s="1"/>
  <c r="AH15" i="3"/>
  <c r="AH19" i="3" s="1"/>
  <c r="AH6" i="3" s="1"/>
  <c r="AG15" i="3"/>
  <c r="AF15" i="3"/>
  <c r="AF19" i="3" s="1"/>
  <c r="AF6" i="3" s="1"/>
  <c r="AE15" i="3"/>
  <c r="AE19" i="3" s="1"/>
  <c r="AE6" i="3" s="1"/>
  <c r="AC15" i="3"/>
  <c r="AB15" i="3"/>
  <c r="AB19" i="3" s="1"/>
  <c r="AB6" i="3" s="1"/>
  <c r="Z15" i="3"/>
  <c r="Y15" i="3"/>
  <c r="Y19" i="3" s="1"/>
  <c r="Y6" i="3" s="1"/>
  <c r="X15" i="3"/>
  <c r="X19" i="3" s="1"/>
  <c r="U15" i="3"/>
  <c r="T15" i="3"/>
  <c r="T19" i="3" s="1"/>
  <c r="T6" i="3" s="1"/>
  <c r="R15" i="3"/>
  <c r="R19" i="3" s="1"/>
  <c r="R6" i="3" s="1"/>
  <c r="Q15" i="3"/>
  <c r="Q19" i="3" s="1"/>
  <c r="Q6" i="3" s="1"/>
  <c r="P15" i="3"/>
  <c r="P19" i="3" s="1"/>
  <c r="P6" i="3" s="1"/>
  <c r="O15" i="3"/>
  <c r="O19" i="3" s="1"/>
  <c r="O6" i="3" s="1"/>
  <c r="M15" i="3"/>
  <c r="L15" i="3"/>
  <c r="L19" i="3" s="1"/>
  <c r="L6" i="3" s="1"/>
  <c r="J15" i="3"/>
  <c r="I15" i="3"/>
  <c r="H15" i="3"/>
  <c r="H19" i="3" s="1"/>
  <c r="H6" i="3" s="1"/>
  <c r="G15" i="3"/>
  <c r="G19" i="3" s="1"/>
  <c r="G6" i="3" s="1"/>
  <c r="E15" i="3"/>
  <c r="D15" i="3"/>
  <c r="D19" i="3" s="1"/>
  <c r="D6" i="3" s="1"/>
  <c r="BD6" i="3"/>
  <c r="BA6" i="3"/>
  <c r="AU6" i="3"/>
  <c r="AT6" i="3"/>
  <c r="AS6" i="3"/>
  <c r="AM6" i="3"/>
  <c r="AL6" i="3"/>
  <c r="AK6" i="3"/>
  <c r="AG6" i="3"/>
  <c r="X6" i="3"/>
  <c r="W6" i="3"/>
  <c r="U6" i="3"/>
  <c r="N6" i="3"/>
  <c r="M6" i="3"/>
  <c r="F6" i="3"/>
  <c r="E6" i="3"/>
  <c r="BD5" i="3"/>
  <c r="BC5" i="3"/>
  <c r="BB5" i="3"/>
  <c r="BA5" i="3"/>
  <c r="BD4" i="3"/>
  <c r="BC4" i="3"/>
  <c r="BB4" i="3"/>
  <c r="BA4" i="3"/>
  <c r="BD3" i="3"/>
  <c r="BC3" i="3"/>
  <c r="BA3" i="3"/>
  <c r="AV19" i="2"/>
  <c r="AU19" i="2"/>
  <c r="AT19" i="2"/>
  <c r="AS19" i="2"/>
  <c r="AR19" i="2"/>
  <c r="AQ19" i="2"/>
  <c r="AO19" i="2"/>
  <c r="AN19" i="2"/>
  <c r="AM19" i="2"/>
  <c r="AL19" i="2"/>
  <c r="AK19" i="2"/>
  <c r="AJ19" i="2"/>
  <c r="AI19" i="2"/>
  <c r="AH19" i="2"/>
  <c r="AG19" i="2"/>
  <c r="AE19" i="2"/>
  <c r="AD19" i="2"/>
  <c r="AC19" i="2"/>
  <c r="AB19" i="2"/>
  <c r="AA19" i="2"/>
  <c r="Z19" i="2"/>
  <c r="Y19" i="2"/>
  <c r="X19" i="2"/>
  <c r="W19" i="2"/>
  <c r="U19" i="2"/>
  <c r="T19" i="2"/>
  <c r="S19" i="2"/>
  <c r="R19" i="2"/>
  <c r="Q19" i="2"/>
  <c r="P19" i="2"/>
  <c r="O19" i="2"/>
  <c r="N19" i="2"/>
  <c r="M19" i="2"/>
  <c r="BD3" i="2"/>
  <c r="BC28" i="1"/>
  <c r="BB28" i="1"/>
  <c r="BA28" i="1"/>
  <c r="AX28" i="1"/>
  <c r="AW28" i="1"/>
  <c r="AV28" i="1"/>
  <c r="AU28" i="1"/>
  <c r="AT28" i="1"/>
  <c r="AS28" i="1"/>
  <c r="AP28" i="1"/>
  <c r="AO28" i="1"/>
  <c r="AN28" i="1"/>
  <c r="AM28" i="1"/>
  <c r="AL28" i="1"/>
  <c r="AK28" i="1"/>
  <c r="AH28" i="1"/>
  <c r="AG28" i="1"/>
  <c r="AF28" i="1"/>
  <c r="AE28" i="1"/>
  <c r="AD28" i="1"/>
  <c r="AC28" i="1"/>
  <c r="Z28" i="1"/>
  <c r="Y28" i="1"/>
  <c r="X28" i="1"/>
  <c r="W28" i="1"/>
  <c r="V28" i="1"/>
  <c r="U28" i="1"/>
  <c r="R28" i="1"/>
  <c r="Q28" i="1"/>
  <c r="P28" i="1"/>
  <c r="O28" i="1"/>
  <c r="N28" i="1"/>
  <c r="M28" i="1"/>
  <c r="J28" i="1"/>
  <c r="I28" i="1"/>
  <c r="H28" i="1"/>
  <c r="G28" i="1"/>
  <c r="F28" i="1"/>
  <c r="E28" i="1"/>
  <c r="BD27" i="1"/>
  <c r="BC27" i="1"/>
  <c r="BB27" i="1"/>
  <c r="BA27" i="1"/>
  <c r="AZ27" i="1"/>
  <c r="AZ28" i="1" s="1"/>
  <c r="AY27" i="1"/>
  <c r="AY28" i="1" s="1"/>
  <c r="AX27" i="1"/>
  <c r="AW27" i="1"/>
  <c r="AV27" i="1"/>
  <c r="AU27" i="1"/>
  <c r="AT27" i="1"/>
  <c r="AS27" i="1"/>
  <c r="AR27" i="1"/>
  <c r="AR28" i="1" s="1"/>
  <c r="AQ27" i="1"/>
  <c r="AQ28" i="1" s="1"/>
  <c r="AP27" i="1"/>
  <c r="AO27" i="1"/>
  <c r="AN27" i="1"/>
  <c r="AM27" i="1"/>
  <c r="AL27" i="1"/>
  <c r="AK27" i="1"/>
  <c r="AJ27" i="1"/>
  <c r="AJ28" i="1" s="1"/>
  <c r="AI27" i="1"/>
  <c r="AI28" i="1" s="1"/>
  <c r="AH27" i="1"/>
  <c r="AG27" i="1"/>
  <c r="AF27" i="1"/>
  <c r="AE27" i="1"/>
  <c r="AD27" i="1"/>
  <c r="AC27" i="1"/>
  <c r="AB27" i="1"/>
  <c r="AB28" i="1" s="1"/>
  <c r="AA27" i="1"/>
  <c r="AA28" i="1" s="1"/>
  <c r="Z27" i="1"/>
  <c r="Y27" i="1"/>
  <c r="X27" i="1"/>
  <c r="W27" i="1"/>
  <c r="V27" i="1"/>
  <c r="U27" i="1"/>
  <c r="T27" i="1"/>
  <c r="T28" i="1" s="1"/>
  <c r="S27" i="1"/>
  <c r="S28" i="1" s="1"/>
  <c r="R27" i="1"/>
  <c r="Q27" i="1"/>
  <c r="P27" i="1"/>
  <c r="O27" i="1"/>
  <c r="N27" i="1"/>
  <c r="M27" i="1"/>
  <c r="L27" i="1"/>
  <c r="L28" i="1" s="1"/>
  <c r="K27" i="1"/>
  <c r="K28" i="1" s="1"/>
  <c r="J27" i="1"/>
  <c r="I27" i="1"/>
  <c r="H27" i="1"/>
  <c r="G27" i="1"/>
  <c r="F27" i="1"/>
  <c r="E27" i="1"/>
  <c r="D27" i="1"/>
  <c r="D28" i="1" s="1"/>
  <c r="C27" i="1"/>
  <c r="C28" i="1" s="1"/>
  <c r="BD25" i="1"/>
  <c r="BC25" i="1"/>
  <c r="BB25" i="1"/>
  <c r="BB24" i="1" s="1"/>
  <c r="BB5" i="1" s="1"/>
  <c r="BA25" i="1"/>
  <c r="BA24" i="1" s="1"/>
  <c r="AZ25" i="1"/>
  <c r="AZ24" i="1" s="1"/>
  <c r="AY25" i="1"/>
  <c r="AY24" i="1" s="1"/>
  <c r="AX25" i="1"/>
  <c r="AX24" i="1" s="1"/>
  <c r="AX20" i="1" s="1"/>
  <c r="AW25" i="1"/>
  <c r="AW24" i="1" s="1"/>
  <c r="AW20" i="1" s="1"/>
  <c r="AV25" i="1"/>
  <c r="AU25" i="1"/>
  <c r="AT25" i="1"/>
  <c r="AT24" i="1" s="1"/>
  <c r="AT20" i="1" s="1"/>
  <c r="AS25" i="1"/>
  <c r="AS24" i="1" s="1"/>
  <c r="AS20" i="1" s="1"/>
  <c r="AR25" i="1"/>
  <c r="AR24" i="1" s="1"/>
  <c r="AQ25" i="1"/>
  <c r="AQ24" i="1" s="1"/>
  <c r="AP25" i="1"/>
  <c r="AP24" i="1" s="1"/>
  <c r="AP20" i="1" s="1"/>
  <c r="AO25" i="1"/>
  <c r="AO24" i="1" s="1"/>
  <c r="AO20" i="1" s="1"/>
  <c r="AN25" i="1"/>
  <c r="AM25" i="1"/>
  <c r="AL25" i="1"/>
  <c r="AL24" i="1" s="1"/>
  <c r="AK25" i="1"/>
  <c r="AK24" i="1" s="1"/>
  <c r="AK20" i="1" s="1"/>
  <c r="AJ25" i="1"/>
  <c r="AJ24" i="1" s="1"/>
  <c r="AI25" i="1"/>
  <c r="AI24" i="1" s="1"/>
  <c r="AH25" i="1"/>
  <c r="AH24" i="1" s="1"/>
  <c r="AH20" i="1" s="1"/>
  <c r="AG25" i="1"/>
  <c r="AG24" i="1" s="1"/>
  <c r="AG20" i="1" s="1"/>
  <c r="AF25" i="1"/>
  <c r="AE25" i="1"/>
  <c r="AD25" i="1"/>
  <c r="AD24" i="1" s="1"/>
  <c r="AC25" i="1"/>
  <c r="AC24" i="1" s="1"/>
  <c r="AC20" i="1" s="1"/>
  <c r="AB25" i="1"/>
  <c r="AB24" i="1" s="1"/>
  <c r="AA25" i="1"/>
  <c r="AA24" i="1" s="1"/>
  <c r="Z25" i="1"/>
  <c r="Z24" i="1" s="1"/>
  <c r="Z20" i="1" s="1"/>
  <c r="Y25" i="1"/>
  <c r="Y24" i="1" s="1"/>
  <c r="Y20" i="1" s="1"/>
  <c r="X25" i="1"/>
  <c r="W25" i="1"/>
  <c r="V25" i="1"/>
  <c r="V24" i="1" s="1"/>
  <c r="U25" i="1"/>
  <c r="U24" i="1" s="1"/>
  <c r="U20" i="1" s="1"/>
  <c r="T25" i="1"/>
  <c r="T24" i="1" s="1"/>
  <c r="S25" i="1"/>
  <c r="S24" i="1" s="1"/>
  <c r="R25" i="1"/>
  <c r="R24" i="1" s="1"/>
  <c r="R20" i="1" s="1"/>
  <c r="Q25" i="1"/>
  <c r="Q24" i="1" s="1"/>
  <c r="Q20" i="1" s="1"/>
  <c r="P25" i="1"/>
  <c r="O25" i="1"/>
  <c r="N25" i="1"/>
  <c r="N24" i="1" s="1"/>
  <c r="M25" i="1"/>
  <c r="M24" i="1" s="1"/>
  <c r="M20" i="1" s="1"/>
  <c r="L25" i="1"/>
  <c r="L24" i="1" s="1"/>
  <c r="K25" i="1"/>
  <c r="K24" i="1" s="1"/>
  <c r="J25" i="1"/>
  <c r="J24" i="1" s="1"/>
  <c r="J20" i="1" s="1"/>
  <c r="I25" i="1"/>
  <c r="I24" i="1" s="1"/>
  <c r="I20" i="1" s="1"/>
  <c r="H25" i="1"/>
  <c r="G25" i="1"/>
  <c r="F25" i="1"/>
  <c r="F24" i="1" s="1"/>
  <c r="F20" i="1" s="1"/>
  <c r="E25" i="1"/>
  <c r="E24" i="1" s="1"/>
  <c r="E20" i="1" s="1"/>
  <c r="D25" i="1"/>
  <c r="D24" i="1" s="1"/>
  <c r="C25" i="1"/>
  <c r="C24" i="1" s="1"/>
  <c r="BD24" i="1"/>
  <c r="BD20" i="1" s="1"/>
  <c r="BD3" i="1" s="1"/>
  <c r="BC24" i="1"/>
  <c r="BC5" i="1" s="1"/>
  <c r="AV24" i="1"/>
  <c r="AU24" i="1"/>
  <c r="AN24" i="1"/>
  <c r="AM24" i="1"/>
  <c r="AF24" i="1"/>
  <c r="AE24" i="1"/>
  <c r="X24" i="1"/>
  <c r="X20" i="1" s="1"/>
  <c r="W24" i="1"/>
  <c r="W20" i="1" s="1"/>
  <c r="P24" i="1"/>
  <c r="O24" i="1"/>
  <c r="H24" i="1"/>
  <c r="G24" i="1"/>
  <c r="BD23" i="1"/>
  <c r="BD28" i="1" s="1"/>
  <c r="BB20" i="1"/>
  <c r="BB3" i="1" s="1"/>
  <c r="AV20" i="1"/>
  <c r="AU20" i="1"/>
  <c r="AN20" i="1"/>
  <c r="AM20" i="1"/>
  <c r="AL20" i="1"/>
  <c r="AF20" i="1"/>
  <c r="AE20" i="1"/>
  <c r="AD20" i="1"/>
  <c r="V20" i="1"/>
  <c r="P20" i="1"/>
  <c r="O20" i="1"/>
  <c r="N20" i="1"/>
  <c r="H20" i="1"/>
  <c r="G20" i="1"/>
  <c r="BD6" i="1"/>
  <c r="BC6" i="1"/>
  <c r="BB6" i="1"/>
  <c r="BA6" i="1"/>
  <c r="BC4" i="1"/>
  <c r="BB4" i="1"/>
  <c r="BA4" i="1"/>
  <c r="BD5" i="1" l="1"/>
  <c r="C20" i="1"/>
  <c r="S20" i="1"/>
  <c r="AA20" i="1"/>
  <c r="AQ20" i="1"/>
  <c r="L20" i="1"/>
  <c r="T20" i="1"/>
  <c r="AJ20" i="1"/>
  <c r="AZ20" i="1"/>
  <c r="BA5" i="1"/>
  <c r="BA20" i="1"/>
  <c r="BA3" i="1" s="1"/>
  <c r="BA20" i="5"/>
  <c r="BA15" i="5" s="1"/>
  <c r="BA3" i="5" s="1"/>
  <c r="BA4" i="5"/>
  <c r="BJ13" i="4"/>
  <c r="BB3" i="4" s="1"/>
  <c r="BB4" i="4"/>
  <c r="K24" i="6"/>
  <c r="J24" i="6" s="1"/>
  <c r="I24" i="6" s="1"/>
  <c r="H24" i="6" s="1"/>
  <c r="G24" i="6" s="1"/>
  <c r="F24" i="6" s="1"/>
  <c r="E24" i="6" s="1"/>
  <c r="D24" i="6" s="1"/>
  <c r="C24" i="6" s="1"/>
  <c r="BC20" i="1"/>
  <c r="BC3" i="1" s="1"/>
  <c r="K20" i="1"/>
  <c r="AI20" i="1"/>
  <c r="AY20" i="1"/>
  <c r="D20" i="1"/>
  <c r="AB20" i="1"/>
  <c r="AR20" i="1"/>
  <c r="BD34" i="6"/>
  <c r="BD35" i="6" s="1"/>
  <c r="BD20" i="6" s="1"/>
  <c r="BD3" i="6" s="1"/>
  <c r="BD4" i="4"/>
  <c r="BL13" i="4"/>
  <c r="BD3" i="4" s="1"/>
  <c r="BB3" i="3"/>
  <c r="BD4" i="5"/>
  <c r="BB20" i="5"/>
  <c r="BB15" i="5" s="1"/>
  <c r="BB3" i="5" s="1"/>
  <c r="BD4" i="1"/>
  <c r="BD15" i="5"/>
  <c r="BD3" i="5" s="1"/>
  <c r="BL14" i="4"/>
  <c r="AY35" i="6"/>
  <c r="AY20" i="6" s="1"/>
  <c r="AY3" i="6" s="1"/>
  <c r="AY7" i="6"/>
  <c r="AX6" i="6"/>
</calcChain>
</file>

<file path=xl/comments1.xml><?xml version="1.0" encoding="utf-8"?>
<comments xmlns="http://schemas.openxmlformats.org/spreadsheetml/2006/main">
  <authors>
    <author>Campbell, Elliott T</author>
  </authors>
  <commentList>
    <comment ref="BC19" authorId="0">
      <text>
        <r>
          <rPr>
            <b/>
            <sz val="9"/>
            <color indexed="81"/>
            <rFont val="Tahoma"/>
            <family val="2"/>
          </rPr>
          <t>Campbell, Elliott T:</t>
        </r>
        <r>
          <rPr>
            <sz val="9"/>
            <color indexed="81"/>
            <rFont val="Tahoma"/>
            <family val="2"/>
          </rPr>
          <t xml:space="preserve">
Changed from 295 and confirmed 316 for 2012. Eror may have been using 2009 dollars</t>
        </r>
      </text>
    </comment>
  </commentList>
</comments>
</file>

<file path=xl/sharedStrings.xml><?xml version="1.0" encoding="utf-8"?>
<sst xmlns="http://schemas.openxmlformats.org/spreadsheetml/2006/main" count="241" uniqueCount="179">
  <si>
    <t>Indicator 1: Personal Consumption Expenditures</t>
    <phoneticPr fontId="0" type="noConversion"/>
  </si>
  <si>
    <t>YEAR</t>
    <phoneticPr fontId="0" type="noConversion"/>
  </si>
  <si>
    <t>Personal Consumption Expenditures (Billion 2000 $)</t>
  </si>
  <si>
    <t>Personal Income Maryland (Billion Current $)</t>
  </si>
  <si>
    <t xml:space="preserve">Personal Consumption Maryland (Billion Current $) </t>
  </si>
  <si>
    <t>Ratio Income-Consumption USA</t>
  </si>
  <si>
    <t>Data Sources for Graphs:</t>
  </si>
  <si>
    <t>Row 6 Adjusted for Inflation</t>
    <phoneticPr fontId="0" type="noConversion"/>
  </si>
  <si>
    <t>Bureau of Economic Analysis: NIPA Tables Database</t>
    <phoneticPr fontId="0" type="noConversion"/>
  </si>
  <si>
    <t>Bureau of Economic Analysis: SPI Tables Database</t>
    <phoneticPr fontId="0" type="noConversion"/>
  </si>
  <si>
    <t>Calculated: US Ratio of Consumption to Income</t>
  </si>
  <si>
    <t>Calculated: US Ratio Applied to Maryland Income</t>
    <phoneticPr fontId="0" type="noConversion"/>
  </si>
  <si>
    <t>Complete List of Data</t>
  </si>
  <si>
    <t>Personal Consumption (Billion, 2000 $)</t>
    <phoneticPr fontId="0" type="noConversion"/>
  </si>
  <si>
    <t>Personal Income USA (Billion, Current $)</t>
    <phoneticPr fontId="0" type="noConversion"/>
  </si>
  <si>
    <t>Personal Consumption USA (Billion, Current $)</t>
    <phoneticPr fontId="0" type="noConversion"/>
  </si>
  <si>
    <t>Personal Income Maryland (Billion, Current $)</t>
    <phoneticPr fontId="0" type="noConversion"/>
  </si>
  <si>
    <t>Personal Consumption Maryland (Billion, Current $)</t>
  </si>
  <si>
    <t>Ratio Income-Consumption USA</t>
    <phoneticPr fontId="0" type="noConversion"/>
  </si>
  <si>
    <t>CPI-U</t>
  </si>
  <si>
    <t>CPI-U, base year 2000</t>
  </si>
  <si>
    <t>Personal Income Maryland (Billion, 2000 $)</t>
  </si>
  <si>
    <t>Data Sources for 'Complete List of Data':</t>
  </si>
  <si>
    <t>Calculated: Row 6 Divided by Row 8</t>
    <phoneticPr fontId="0" type="noConversion"/>
  </si>
  <si>
    <t>BEA: NIPA Tables Database</t>
  </si>
  <si>
    <t>BEA: NIPA Tables Database</t>
    <phoneticPr fontId="0" type="noConversion"/>
  </si>
  <si>
    <t>BEA: SPI Tables Database</t>
  </si>
  <si>
    <t>Calculated: line 3 Multiplied by Line 4</t>
    <phoneticPr fontId="0" type="noConversion"/>
  </si>
  <si>
    <t>Calculated: Line 2 Divided by Line 1</t>
    <phoneticPr fontId="0" type="noConversion"/>
  </si>
  <si>
    <t>Bureau of Labor Statistics, http://www.bls.gov/cpi/cpid1401.pdf</t>
  </si>
  <si>
    <t>Calculated, Base Year Shifted</t>
    <phoneticPr fontId="0" type="noConversion"/>
  </si>
  <si>
    <t>Calculated: Row 4 Divided by Row 8</t>
    <phoneticPr fontId="0" type="noConversion"/>
  </si>
  <si>
    <t>Formula for Monetary Value:</t>
  </si>
  <si>
    <t>Money spent on goods and services for personal use and consumption.</t>
    <phoneticPr fontId="0" type="noConversion"/>
  </si>
  <si>
    <t>Methodological Notes:</t>
  </si>
  <si>
    <t>Since personal consumption expenditures are not available on a State level, GPI studies traditionally use the national ratio of consumption to personal income and apply this to the State income data.  This is an imperfect assumption, since savings rates are different in various states. The Bureau of Economic Analysis plans to start collecting Personal Consumption Expenditures for States in the future (Strategic Plan 2009-2013, Milestone 4.26).  
Numbers are deflated to 2000 dollars using the Consumer Price Index for Urban Consumers (CPI-U), the broadest price index compiled by the Bureau of Labor Statistics.</t>
  </si>
  <si>
    <t>Accompanying files:</t>
  </si>
  <si>
    <t>Accompanying Text:</t>
  </si>
  <si>
    <t>Indicator 2: Income Inequality</t>
  </si>
  <si>
    <t>Income Inequality</t>
  </si>
  <si>
    <t>Inequality Data from the Census Bureau, Interpolated and Extrapolated</t>
    <phoneticPr fontId="0" type="noConversion"/>
  </si>
  <si>
    <t>Income Inequality</t>
    <phoneticPr fontId="0" type="noConversion"/>
  </si>
  <si>
    <t>Maryland Household Inequality, Census years</t>
  </si>
  <si>
    <t>Maryland Family Inequality, Census years</t>
  </si>
  <si>
    <t>Maryland Income Inequality, Census years</t>
  </si>
  <si>
    <t>Maryland Household Income Inequality, American Community Survey</t>
  </si>
  <si>
    <t>Family Income Inequality National</t>
  </si>
  <si>
    <t>Household Income Inequality National</t>
  </si>
  <si>
    <t>Income Inequality 1960 to 1968, extrapolated</t>
  </si>
  <si>
    <t>Income Inequality 1970 to 1978, 1980 to 1988, 1990 to 1998, 2000 to 2005</t>
  </si>
  <si>
    <t>Combined from Rows 3, 7 and 8</t>
    <phoneticPr fontId="0" type="noConversion"/>
  </si>
  <si>
    <t>Census Bureau: Historical Income Tables for states, Table S4</t>
    <phoneticPr fontId="0" type="noConversion"/>
  </si>
  <si>
    <t>Rows 2 and 3 Combined, Explanation See Below</t>
    <phoneticPr fontId="0" type="noConversion"/>
  </si>
  <si>
    <t>American Community Survey 2007 amd 2008</t>
    <phoneticPr fontId="0" type="noConversion"/>
  </si>
  <si>
    <t>http://www.census.gov/hhes/www/income/histinc/f04.html</t>
  </si>
  <si>
    <t>Census Bureau, Historical Income Inequality Tables , Table A3</t>
  </si>
  <si>
    <t>Calculations, Based on National Family Income Trends</t>
    <phoneticPr fontId="0" type="noConversion"/>
  </si>
  <si>
    <t>interpolated, linear function</t>
    <phoneticPr fontId="0" type="noConversion"/>
  </si>
  <si>
    <t>The Gini Coefficient of Maryland; a mathematical measure between 0 and 1 of income and wealth inequality</t>
  </si>
  <si>
    <t xml:space="preserve">Between 1992 and 1993 a change in the data collection methodology took place, reducing comparability (see Census Report P60-204). This would be difficult to reflect in the actual GPI calculations, but must be kept in mind if higher GPI changes are detected for those years.
For the Census years before 1979 only family data was collected, not household data. However these two become very close proxies in earlier years where most households were families and can therefore be substituted (see Census Report P60-192) with reasonable accuracy.
There is a surprisingly high difference between the numbers for 2006 and 2007, with the 2006 number lower than the 1989 number.  This should be used with some care.  Other GPI studies have used a methodology based on Nielsen and Alderson for calculating some Gini coefficients.  While this would allow a better estimation of older data, it would be inconsistent with the estimates now provided regularly by the American Community Survey.  We therefore used official numbers and extrapolations based on national trends where necessary.  Since numbers for 2008 are not available and the effect of the financial crisis on inequality is ambivalent, the 2007 data point was kept for 2008 to avoid distortions.  New data will correct this.
Note: Actual calculations not required since the 1969 Maryland Family GPI happens to be the same as the 1969 National Family GPI.
</t>
  </si>
  <si>
    <t>to note: Maryland has lower than national Income Inequality, see ACS 2007, US has 0.467</t>
  </si>
  <si>
    <t>Indicator 3: Adjusted Personal Consumption</t>
  </si>
  <si>
    <t>Adjusted Personal Consumption (Billion 2000 $)</t>
  </si>
  <si>
    <t>Income Inequality (Gini Coefficient)</t>
  </si>
  <si>
    <t>Personal Consumption Expenditures (Billion 2000 $)</t>
    <phoneticPr fontId="0" type="noConversion"/>
  </si>
  <si>
    <t>Percent Difference Personal vs. Adjusted Consumption</t>
  </si>
  <si>
    <t>Personal Consumption Expenditures Divided by Income distribution Index</t>
    <phoneticPr fontId="0" type="noConversion"/>
  </si>
  <si>
    <t>Based on Income Inequality from Sheet 2, Value of 1 in 1970</t>
    <phoneticPr fontId="0" type="noConversion"/>
  </si>
  <si>
    <t>Taken from Sheet 1</t>
    <phoneticPr fontId="0" type="noConversion"/>
  </si>
  <si>
    <t>Adjusted Personal Consumption (Billion, 2000 $)</t>
  </si>
  <si>
    <t>Income Distribution Index</t>
  </si>
  <si>
    <t>Calculated, Row 3 Divided by Row 2</t>
    <phoneticPr fontId="0" type="noConversion"/>
  </si>
  <si>
    <t>Gine Coefficient Taken from Sheet 2</t>
    <phoneticPr fontId="0" type="noConversion"/>
  </si>
  <si>
    <t>Calculated as Explained Below</t>
    <phoneticPr fontId="0" type="noConversion"/>
  </si>
  <si>
    <t>Percent difference of PCE &amp; APC</t>
  </si>
  <si>
    <t>Formula for monetary value:</t>
  </si>
  <si>
    <t>Personal Consumption Expenditures divided by Income Distribution Index (based on Gini coefficient)</t>
  </si>
  <si>
    <t xml:space="preserve">Maryland followed previous GPI studies in setting the Inequality Index as 1 in the year 1970. While this was originally justified by 1970 being the most equal year, the Gini coefficient is lower in 1968 for Maryland.  Still, the base year of 1970 was chosen for better consistency.
</t>
  </si>
  <si>
    <t>Accompanying files:</t>
    <phoneticPr fontId="0" type="noConversion"/>
  </si>
  <si>
    <t>In conventional GDP/GSP metrics, any increase in consumption is considered equally valuable, regardless were it ocurs. This runs contrary to considerations of fairness as well as standard economic theory. If a large rise in GSP means an increase in consumption by the wealthiest dozen, it can hardly be considered genuine progress for an entire society. Standard economic logic also points to diminishing marinal benefits of income. An additional dollar received by one of the poorest in society leads to a greater increase in wellfare than if that same dollar was received by a billionaire.
Stark inequality can also have various negtive effects, from a loss of social cohesion between different "classes" to increased crime and widely diverging standards of education. Consumption of the rich has been described as "conspicuous" or status consumption, whereas consumption by the poor goes to satisfy essential human needs such as shelter and food.
To incorporate these facts, the GPI corrects personal consumption by an index of inequality, based on the Gini Coefficient, which would be 0 if everyones consumption is the same, and 1 if all is consumed by one person. The index is set to 1 in 1970, one of the years with the lowest inequality, and rises with rising inequality. Personal consumption figures are then divided by the index, to create adjusted personal consumption numbers.
Inequality in the United States and world wide has consistently risen since the 1970s, leading to growing concentration of wealth and income with a relatvely low number of priviledged individuals. While this is true for Maryland as well, income here has been more evenly distributed throughout the time period under consideration. There are however stark differences in income between different regions of the state as well as between social groups. A reduction in inequality can be seen as one of the most effective measures to increase true prosperity while reducing material growth with its detrimental environmental effects.</t>
  </si>
  <si>
    <t>Indicator 4: Services of Consumer Durables</t>
  </si>
  <si>
    <t>Services of Consumer Durables (Billion 2000 $)</t>
  </si>
  <si>
    <t>Stock of Consumer Durables in Maryland (Billon 2000 $)</t>
  </si>
  <si>
    <t>Stock of Consumer Durables Multiplied by 0.2</t>
    <phoneticPr fontId="0" type="noConversion"/>
  </si>
  <si>
    <t>Based on Durables Spending of the Last 8 Years, Sheet 5</t>
    <phoneticPr fontId="0" type="noConversion"/>
  </si>
  <si>
    <t>Services of Consumer Durables (Billion, 2000 $)</t>
    <phoneticPr fontId="0" type="noConversion"/>
  </si>
  <si>
    <t>Consumer Durables Spending Maryland (Billion, 2000 $)</t>
  </si>
  <si>
    <t>Stock of Consumer Durables in Maryland</t>
    <phoneticPr fontId="0" type="noConversion"/>
  </si>
  <si>
    <t xml:space="preserve">From Sheet 5 </t>
    <phoneticPr fontId="0" type="noConversion"/>
  </si>
  <si>
    <t>Sum of Consumer Durables Spending in the Last Eight Years</t>
  </si>
  <si>
    <t>Services of Consumer Durables is equal to 20% of the Stock of Consumer Durables</t>
  </si>
  <si>
    <t>Maryland adapts the methodology from other State level GPI studies, calculating a stock of consumer durables from spending over the last 8 years, which assumes goods last 8 years. A certain percentage of the stock is then taken as the services of the durables.  (The national GPI study works with actual numbers on durable stocks.) The assumption of an average lifetime of 8 years means a depreciation rate of 12.5 percent, to which an average interest rate of 7.5 percent is added.  This is based on the fact that consumers could, instead of purchasing consumer durables, have invested their money at this interest rate. So the stock of durables is multiplied by a factor of 20%.</t>
  </si>
  <si>
    <t>Indicator 5: Cost of Consumer Durables</t>
  </si>
  <si>
    <t>Cost of Consumer Durables (Billion, 2000 $)</t>
  </si>
  <si>
    <t>Percentage of Income Spent on Durables in US</t>
    <phoneticPr fontId="0" type="noConversion"/>
  </si>
  <si>
    <t>Personal Income Maryland (Billion, Current $)</t>
  </si>
  <si>
    <t>National Percentage of Spending on Durables Applied to Maryland Income</t>
    <phoneticPr fontId="0" type="noConversion"/>
  </si>
  <si>
    <t>Calculated Based on Data from the Bureau of Economic Analysis</t>
    <phoneticPr fontId="0" type="noConversion"/>
  </si>
  <si>
    <t>From Sheet 1</t>
    <phoneticPr fontId="0" type="noConversion"/>
  </si>
  <si>
    <t>Cost of Consumer Durables (Billion, 2000 $)</t>
    <phoneticPr fontId="0" type="noConversion"/>
  </si>
  <si>
    <t>Consumer Durables Spending USA (Billion, Current $)</t>
    <phoneticPr fontId="0" type="noConversion"/>
  </si>
  <si>
    <t>Consumer Durables Spending Maryland (Billion, Current $)</t>
    <phoneticPr fontId="0" type="noConversion"/>
  </si>
  <si>
    <t>Calulated, Row 6 Divided by Row 7</t>
    <phoneticPr fontId="0" type="noConversion"/>
  </si>
  <si>
    <t>FromBureau of Economic Analysis NIPA Table 2.3.5</t>
  </si>
  <si>
    <t>Calculated, Row 2 Divided by Row 3</t>
    <phoneticPr fontId="0" type="noConversion"/>
  </si>
  <si>
    <t>Calculated, Using National Percentage</t>
    <phoneticPr fontId="0" type="noConversion"/>
  </si>
  <si>
    <t>(National Percentage of Income Spent on Durables) Multiplied by (Maryland Income)</t>
  </si>
  <si>
    <t xml:space="preserve">Various methodologies and data sources have been used to calculate this indicator in different studies. We considered all options and were able to gather IMPLAN data detailing household demand for a long list of categories. However, adding up household demand for all of these categories that could, even partly, be considered consumer durables did not provide results that were realistic compared to national ratios of consumer durable spending as a part of personal income.  We therefore scaled national data as much as possible. This greatly reduces the information content of this element of the indicator and calls for significant improvement in future GPI revisions.
</t>
  </si>
  <si>
    <t>Indicator 6: Cost of Underemployment</t>
  </si>
  <si>
    <t>Maryland Costs of Underemployment (Billion 2000 $)</t>
  </si>
  <si>
    <t>Unemployment Rate (Percent)</t>
    <phoneticPr fontId="0" type="noConversion"/>
  </si>
  <si>
    <t>Underemployment Rate (Percent)</t>
    <phoneticPr fontId="0" type="noConversion"/>
  </si>
  <si>
    <t>Maryland Labor Force</t>
  </si>
  <si>
    <t>Maryland Underemployed Persons</t>
  </si>
  <si>
    <t>Maryland Average Wage Rate (2000 $)</t>
  </si>
  <si>
    <t>Unprovided Hours Multiplied by Wage Rate</t>
    <phoneticPr fontId="0" type="noConversion"/>
  </si>
  <si>
    <t>Bureau of Economic Analysis and Interpolations</t>
    <phoneticPr fontId="0" type="noConversion"/>
  </si>
  <si>
    <t>Based on Relationship between Underemployment and Unemployment</t>
    <phoneticPr fontId="0" type="noConversion"/>
  </si>
  <si>
    <t>Labor Force Multplied by Underemployment Rate</t>
    <phoneticPr fontId="0" type="noConversion"/>
  </si>
  <si>
    <t>Based on Bureau of Economic Analysis</t>
    <phoneticPr fontId="0" type="noConversion"/>
  </si>
  <si>
    <t>Maryland Costs of Underemployment, Billions</t>
  </si>
  <si>
    <t>Maryland Unemployment Rate, recorded</t>
  </si>
  <si>
    <t>US Unemployment Rate for trend analysis</t>
  </si>
  <si>
    <t>US Unnemployment rate ratio to following year</t>
  </si>
  <si>
    <t>MD Unemployment rate interpolated</t>
  </si>
  <si>
    <t>MD Unemployment rate combined</t>
  </si>
  <si>
    <t>MD Underemployment rate</t>
  </si>
  <si>
    <t>MD labor force LAUS</t>
  </si>
  <si>
    <t>MD population percentage of the following year</t>
  </si>
  <si>
    <t>MD labor force interpolated</t>
  </si>
  <si>
    <t>MD labor force combined</t>
  </si>
  <si>
    <t>Underemployed persons</t>
  </si>
  <si>
    <t>Yearly unprovided hours per underemployed person</t>
  </si>
  <si>
    <t>Yearly unprovided hours interpolated and extrapolated</t>
  </si>
  <si>
    <t>Yearly unprovided hours per underemployed person, combined</t>
  </si>
  <si>
    <t>Total unprovided hours</t>
  </si>
  <si>
    <t>MD average wage rate, current dollars</t>
  </si>
  <si>
    <t>MD average wage rate, 2000 dollars</t>
  </si>
  <si>
    <t>Calculated, Row 19 Multiplied by Row 16</t>
    <phoneticPr fontId="0" type="noConversion"/>
  </si>
  <si>
    <t>BLS: http://www.bls.gov/lau/stalt12q4.htm (U-3)</t>
  </si>
  <si>
    <t>From BLS Current Population Survey</t>
    <phoneticPr fontId="0" type="noConversion"/>
  </si>
  <si>
    <t>Calculated, Ratio of Following Year</t>
    <phoneticPr fontId="0" type="noConversion"/>
  </si>
  <si>
    <t>Based on National Ratio</t>
    <phoneticPr fontId="0" type="noConversion"/>
  </si>
  <si>
    <t>Rows 2 and 5 combined</t>
    <phoneticPr fontId="0" type="noConversion"/>
  </si>
  <si>
    <t>Based on Quadratic Equation Developed by Costanza et at. 2004</t>
    <phoneticPr fontId="0" type="noConversion"/>
  </si>
  <si>
    <t>After 2012: http://www.bls.gov/lau/stalt12q4.htm (U-6)</t>
  </si>
  <si>
    <t xml:space="preserve">BEA local area unemployment statistics (LAUS) </t>
  </si>
  <si>
    <t>Taken from Population Table</t>
    <phoneticPr fontId="0" type="noConversion"/>
  </si>
  <si>
    <t>Based on Population Trends</t>
    <phoneticPr fontId="0" type="noConversion"/>
  </si>
  <si>
    <t>Rows 8 and 10 Combined</t>
    <phoneticPr fontId="0" type="noConversion"/>
  </si>
  <si>
    <t>Labor Force times Underemployment Rate</t>
  </si>
  <si>
    <t>Research by Leete-Guy and Schorr , 1992</t>
  </si>
  <si>
    <t>Calculated as explained below</t>
    <phoneticPr fontId="0" type="noConversion"/>
  </si>
  <si>
    <t>Combination of Rows 13 and 14</t>
    <phoneticPr fontId="0" type="noConversion"/>
  </si>
  <si>
    <t>Row 15 Multiplied by Row 12</t>
    <phoneticPr fontId="0" type="noConversion"/>
  </si>
  <si>
    <t>Calculated from BEA regional data</t>
  </si>
  <si>
    <t>From Personal Consumption Expenditures Sheet</t>
    <phoneticPr fontId="0" type="noConversion"/>
  </si>
  <si>
    <t>Calculated, Row 17 Divided by Row 18</t>
    <phoneticPr fontId="0" type="noConversion"/>
  </si>
  <si>
    <t>(Number of Underemployed Persons, including Unemployed Persons) Multiplied by (Annual Unprovided Hours per Underemployed Worker) Multiplied by (Average Wage Rate)</t>
  </si>
  <si>
    <t xml:space="preserve">The MD-GPI uses work by Leete-Guy and Schorr and the quadratic equation approach since it is easier applied to the State level. It would, however, be generally possible to base calculations on data on labor force underutilization compiled for more recent years by the Bureau of Labor Statistics.
The quadratic equation used by Costanza et. al. was developed via a regression using Schor’s (1997) data, BLS data, and another data point based on an assumption that if there is full unemployment, there would also have to be full underemployment as well. The quadratic equations is: % (underemployed + unemployed) = -0.000087305*(100*Unemployment%)^2) + 0.969325*(100*Unemployment%)) + 3.941336.
Unprovided hours were interpolated linearly between 1969 and 1989.  Before 1969 and beyond 1989, the national and previous State GPI studies used the assumption of a continued growth of yearly unprovided hours by 0.59 percent per year. While this is a rather insecure assumption that will need to be refined, and cannot be used without limitations, it is the best available estimate. There will need to be updated numbers such as provided by Leete-Guy and Schorr for future years, or a new methodology based on the BLS labor force underutilization data will need to be developed.
Average hourly wage is per capita personal income divided by 52 divided by 40.  Per capita personal income is total personal income divided by total midyear population.  http://www.bea.gov/regional/spi/default.cfm?selTable=SA04
LAUS data was not available on a yearly basis from 1976 to 2003, so the mean of monthly numbers was calculated.
http://www.bls.gov/lau/
National Data:http://www.bls.gov/cps/tables.htm#empstat
</t>
  </si>
  <si>
    <t>Indicator 7: Net Capital Investment</t>
  </si>
  <si>
    <t>Maryland Net Capital Investment (Billion 2000 $)</t>
    <phoneticPr fontId="0" type="noConversion"/>
  </si>
  <si>
    <t>Maryland Population Multiplied by National Per Capita Investment</t>
  </si>
  <si>
    <t>Based on Talberth et al. (2006), National GPI Study</t>
  </si>
  <si>
    <t>Taken from Population Sheet</t>
  </si>
  <si>
    <t>Net Capital Investment Divided by Population</t>
  </si>
  <si>
    <t>Maryland Net Capital Investment (Billion 2000 $)</t>
  </si>
  <si>
    <t>National Net Capital Investment (Billion 2000 $)</t>
  </si>
  <si>
    <t>National Population (1,000s)</t>
  </si>
  <si>
    <t>National per 1,000 Capita Investment (Billion 2000$)</t>
  </si>
  <si>
    <t>Maryland Population (1,000s)</t>
  </si>
  <si>
    <t>Maryland Population Multiplied by National Per Capita Investment</t>
    <phoneticPr fontId="0" type="noConversion"/>
  </si>
  <si>
    <r>
      <t xml:space="preserve">Up to 2004: </t>
    </r>
    <r>
      <rPr>
        <sz val="11"/>
        <rFont val="Verdana"/>
        <family val="2"/>
      </rPr>
      <t>Based on Talberth et al. (2006), National GPI Study</t>
    </r>
  </si>
  <si>
    <t>2005 to2012: Bureau of Economic Analysis (2012). Table 5.2.5, line 6:</t>
  </si>
  <si>
    <t xml:space="preserve">http://www.bea.gov/iTable/iTableHtml.cfm?reqid=9&amp;step=3&amp;isuri=1&amp;910=X&amp;911=0&amp;903=139&amp; 904=1960&amp;905=2011&amp;906=Q </t>
  </si>
  <si>
    <t>Taken from Population Sheet</t>
    <phoneticPr fontId="0" type="noConversion"/>
  </si>
  <si>
    <t>Net Capital Investment Divided by Population</t>
    <phoneticPr fontId="0" type="noConversion"/>
  </si>
  <si>
    <t>(National Per-Capita net Capital Investment) Multiplied by (Maryland Population)</t>
  </si>
  <si>
    <t xml:space="preserve">The national GPI calculates changes in the stock of capital (or net capital growth) by adding the amount of new capital stock (increases in net stock of private nonresidential fixed reproducible capital) and subtracting the capital requirement, which is the amount necessary to maintain the same level of capital per worker.  The aim of this indicator is to estimate increases in the stock of capital available per worker.  The capital requirement is estimated by multiplying the percent change in the labor force by the stock of capital from the previous year.  Labor force statistics are provided by the Bureau of Labor Statistics, while capital stock figures are taken from the Bureau of Economic Analysis.  A five-year rolling average of changes in labor force and capital is used to smooth out year to year fluctuations.  Since State data was not available, national data was scaled down by population.  Calculations of National Net Investment were taken from Talberth et al., and recalculated based on their spreadsheet.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</si>
</sst>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00000"/>
    <numFmt numFmtId="165" formatCode="#,##0.000"/>
    <numFmt numFmtId="166" formatCode="0.000"/>
    <numFmt numFmtId="167" formatCode="0.000000"/>
    <numFmt numFmtId="168" formatCode="0.0000"/>
    <numFmt numFmtId="169" formatCode="0.0"/>
  </numFmts>
  <fonts count="12" x14ac:knownFonts="1">
    <font>
      <sz val="10"/>
      <name val="Verdana"/>
    </font>
    <font>
      <sz val="14"/>
      <name val="Verdana"/>
      <family val="2"/>
    </font>
    <font>
      <sz val="11"/>
      <name val="Verdana"/>
      <family val="2"/>
    </font>
    <font>
      <b/>
      <sz val="11"/>
      <name val="Verdana"/>
      <family val="2"/>
    </font>
    <font>
      <sz val="10"/>
      <name val="Arial"/>
      <family val="2"/>
    </font>
    <font>
      <b/>
      <sz val="11"/>
      <color indexed="9"/>
      <name val="Verdana"/>
      <family val="2"/>
    </font>
    <font>
      <u/>
      <sz val="10"/>
      <color indexed="12"/>
      <name val="Verdana"/>
      <family val="2"/>
    </font>
    <font>
      <sz val="10"/>
      <name val="Verdana"/>
      <family val="2"/>
    </font>
    <font>
      <b/>
      <sz val="9"/>
      <color indexed="81"/>
      <name val="Tahoma"/>
      <family val="2"/>
    </font>
    <font>
      <sz val="9"/>
      <color indexed="81"/>
      <name val="Tahoma"/>
      <family val="2"/>
    </font>
    <font>
      <b/>
      <sz val="11"/>
      <color rgb="FFFF0000"/>
      <name val="Verdana"/>
      <family val="2"/>
    </font>
    <font>
      <sz val="11"/>
      <color rgb="FF0F54CC"/>
      <name val="Arial"/>
      <family val="2"/>
    </font>
  </fonts>
  <fills count="10">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rgb="FFFF99CC"/>
        <bgColor indexed="64"/>
      </patternFill>
    </fill>
    <fill>
      <patternFill patternType="solid">
        <fgColor indexed="45"/>
        <bgColor indexed="64"/>
      </patternFill>
    </fill>
    <fill>
      <patternFill patternType="solid">
        <fgColor rgb="FFCCFFCC"/>
        <bgColor indexed="64"/>
      </patternFill>
    </fill>
    <fill>
      <patternFill patternType="solid">
        <fgColor theme="0" tint="-0.249977111117893"/>
        <bgColor indexed="64"/>
      </patternFill>
    </fill>
    <fill>
      <patternFill patternType="solid">
        <fgColor theme="9"/>
        <bgColor indexed="64"/>
      </patternFill>
    </fill>
  </fills>
  <borders count="2">
    <border>
      <left/>
      <right/>
      <top/>
      <bottom/>
      <diagonal/>
    </border>
    <border>
      <left/>
      <right/>
      <top/>
      <bottom style="thick">
        <color indexed="23"/>
      </bottom>
      <diagonal/>
    </border>
  </borders>
  <cellStyleXfs count="9">
    <xf numFmtId="0" fontId="0" fillId="0" borderId="0"/>
    <xf numFmtId="0" fontId="4" fillId="0" borderId="0"/>
    <xf numFmtId="0" fontId="6" fillId="0" borderId="0" applyNumberFormat="0" applyFill="0" applyBorder="0" applyAlignment="0" applyProtection="0">
      <alignment vertical="top"/>
      <protection locked="0"/>
    </xf>
    <xf numFmtId="0" fontId="7" fillId="0" borderId="0"/>
    <xf numFmtId="43" fontId="7" fillId="0" borderId="0" applyFont="0" applyFill="0" applyBorder="0" applyAlignment="0" applyProtection="0"/>
    <xf numFmtId="0" fontId="6" fillId="0" borderId="0" applyNumberFormat="0" applyFill="0" applyBorder="0" applyAlignment="0" applyProtection="0">
      <alignment vertical="top"/>
      <protection locked="0"/>
    </xf>
    <xf numFmtId="0" fontId="4" fillId="0" borderId="0"/>
    <xf numFmtId="0" fontId="4" fillId="0" borderId="0"/>
    <xf numFmtId="0" fontId="4" fillId="0" borderId="0"/>
  </cellStyleXfs>
  <cellXfs count="73">
    <xf numFmtId="0" fontId="0" fillId="0" borderId="0" xfId="0"/>
    <xf numFmtId="0" fontId="1" fillId="0" borderId="1" xfId="0" applyFont="1" applyBorder="1"/>
    <xf numFmtId="0" fontId="2" fillId="0" borderId="1" xfId="0" applyFont="1" applyBorder="1"/>
    <xf numFmtId="0" fontId="3" fillId="2" borderId="0" xfId="0" applyFont="1" applyFill="1" applyAlignment="1">
      <alignment horizontal="center"/>
    </xf>
    <xf numFmtId="0" fontId="3" fillId="2" borderId="0" xfId="0" applyFont="1" applyFill="1" applyAlignment="1">
      <alignment horizontal="right"/>
    </xf>
    <xf numFmtId="0" fontId="2" fillId="0" borderId="0" xfId="0" applyNumberFormat="1" applyFont="1"/>
    <xf numFmtId="164" fontId="2" fillId="0" borderId="0" xfId="0" applyNumberFormat="1" applyFont="1"/>
    <xf numFmtId="165" fontId="2" fillId="0" borderId="0" xfId="0" applyNumberFormat="1" applyFont="1"/>
    <xf numFmtId="2" fontId="2" fillId="0" borderId="0" xfId="1" applyNumberFormat="1" applyFont="1" applyAlignment="1">
      <alignment vertical="top"/>
    </xf>
    <xf numFmtId="0" fontId="2" fillId="0" borderId="0" xfId="0" applyFont="1"/>
    <xf numFmtId="0" fontId="2" fillId="4" borderId="0" xfId="0" applyFont="1" applyFill="1"/>
    <xf numFmtId="0" fontId="2" fillId="5" borderId="0" xfId="0" applyFont="1" applyFill="1"/>
    <xf numFmtId="4" fontId="2" fillId="0" borderId="0" xfId="0" applyNumberFormat="1" applyFont="1"/>
    <xf numFmtId="0" fontId="2" fillId="6" borderId="0" xfId="0" applyFont="1" applyFill="1"/>
    <xf numFmtId="0" fontId="2" fillId="0" borderId="0" xfId="0" applyFont="1" applyAlignment="1">
      <alignment vertical="top" wrapText="1"/>
    </xf>
    <xf numFmtId="0" fontId="3" fillId="0" borderId="0" xfId="0" applyFont="1"/>
    <xf numFmtId="166" fontId="2" fillId="0" borderId="0" xfId="0" applyNumberFormat="1" applyFont="1"/>
    <xf numFmtId="0" fontId="2" fillId="0" borderId="0" xfId="0" applyFont="1" applyFill="1"/>
    <xf numFmtId="0" fontId="5" fillId="0" borderId="0" xfId="0" applyFont="1" applyFill="1"/>
    <xf numFmtId="166" fontId="2" fillId="4" borderId="0" xfId="0" applyNumberFormat="1" applyFont="1" applyFill="1"/>
    <xf numFmtId="0" fontId="6" fillId="0" borderId="0" xfId="2" applyAlignment="1" applyProtection="1"/>
    <xf numFmtId="0" fontId="1" fillId="0" borderId="1" xfId="0" applyNumberFormat="1" applyFont="1" applyBorder="1"/>
    <xf numFmtId="0" fontId="3" fillId="2" borderId="0" xfId="0" applyNumberFormat="1" applyFont="1" applyFill="1" applyAlignment="1">
      <alignment horizontal="center"/>
    </xf>
    <xf numFmtId="167" fontId="2" fillId="0" borderId="0" xfId="0" applyNumberFormat="1" applyFont="1"/>
    <xf numFmtId="167" fontId="2" fillId="0" borderId="0" xfId="0" applyNumberFormat="1" applyFont="1" applyFill="1"/>
    <xf numFmtId="166" fontId="2" fillId="0" borderId="0" xfId="0" applyNumberFormat="1" applyFont="1" applyFill="1"/>
    <xf numFmtId="0" fontId="2" fillId="4" borderId="0" xfId="0" applyNumberFormat="1" applyFont="1" applyFill="1"/>
    <xf numFmtId="0" fontId="2" fillId="7" borderId="0" xfId="0" applyFont="1" applyFill="1"/>
    <xf numFmtId="0" fontId="2" fillId="7" borderId="0" xfId="0" applyNumberFormat="1" applyFont="1" applyFill="1"/>
    <xf numFmtId="166" fontId="2" fillId="7" borderId="0" xfId="0" applyNumberFormat="1" applyFont="1" applyFill="1"/>
    <xf numFmtId="0" fontId="2" fillId="5" borderId="0" xfId="0" applyNumberFormat="1" applyFont="1" applyFill="1"/>
    <xf numFmtId="0" fontId="2" fillId="0" borderId="0" xfId="0" applyFont="1" applyAlignment="1"/>
    <xf numFmtId="0" fontId="0" fillId="0" borderId="0" xfId="0" applyNumberFormat="1"/>
    <xf numFmtId="0" fontId="3" fillId="0" borderId="0" xfId="0" applyFont="1" applyAlignment="1">
      <alignment horizontal="center"/>
    </xf>
    <xf numFmtId="0" fontId="3" fillId="8" borderId="0" xfId="0" applyFont="1" applyFill="1" applyAlignment="1">
      <alignment horizontal="center"/>
    </xf>
    <xf numFmtId="0" fontId="2" fillId="5" borderId="0" xfId="3" applyFont="1" applyFill="1"/>
    <xf numFmtId="0" fontId="2" fillId="0" borderId="0" xfId="0" applyFont="1" applyAlignment="1">
      <alignment wrapText="1"/>
    </xf>
    <xf numFmtId="0" fontId="2" fillId="0" borderId="0" xfId="0" applyFont="1" applyFill="1" applyAlignment="1">
      <alignment vertical="top" wrapText="1"/>
    </xf>
    <xf numFmtId="0" fontId="2" fillId="0" borderId="0" xfId="0" applyNumberFormat="1" applyFont="1" applyFill="1"/>
    <xf numFmtId="168" fontId="2" fillId="0" borderId="0" xfId="0" applyNumberFormat="1" applyFont="1" applyFill="1"/>
    <xf numFmtId="4" fontId="2" fillId="6" borderId="0" xfId="0" applyNumberFormat="1" applyFont="1" applyFill="1"/>
    <xf numFmtId="167" fontId="2" fillId="0" borderId="0" xfId="0" applyNumberFormat="1" applyFont="1" applyFill="1" applyAlignment="1">
      <alignment horizontal="left"/>
    </xf>
    <xf numFmtId="169" fontId="2" fillId="0" borderId="0" xfId="0" applyNumberFormat="1" applyFont="1" applyFill="1" applyAlignment="1">
      <alignment horizontal="left"/>
    </xf>
    <xf numFmtId="169" fontId="2" fillId="0" borderId="0" xfId="0" applyNumberFormat="1" applyFont="1" applyFill="1"/>
    <xf numFmtId="2" fontId="2" fillId="0" borderId="0" xfId="0" applyNumberFormat="1" applyFont="1" applyFill="1" applyAlignment="1">
      <alignment horizontal="left"/>
    </xf>
    <xf numFmtId="2" fontId="2" fillId="0" borderId="0" xfId="0" applyNumberFormat="1" applyFont="1" applyFill="1"/>
    <xf numFmtId="3" fontId="2" fillId="0" borderId="0" xfId="0" applyNumberFormat="1" applyFont="1" applyFill="1" applyAlignment="1">
      <alignment horizontal="left"/>
    </xf>
    <xf numFmtId="3" fontId="2" fillId="0" borderId="0" xfId="0" applyNumberFormat="1" applyFont="1" applyFill="1"/>
    <xf numFmtId="0" fontId="2" fillId="0" borderId="0" xfId="0" applyFont="1" applyFill="1" applyAlignment="1">
      <alignment horizontal="right"/>
    </xf>
    <xf numFmtId="0" fontId="10" fillId="0" borderId="0" xfId="0" applyFont="1" applyFill="1"/>
    <xf numFmtId="0" fontId="2" fillId="6" borderId="0" xfId="0" applyNumberFormat="1" applyFont="1" applyFill="1"/>
    <xf numFmtId="169" fontId="2" fillId="6" borderId="0" xfId="0" applyNumberFormat="1" applyFont="1" applyFill="1"/>
    <xf numFmtId="169" fontId="2" fillId="4" borderId="0" xfId="0" applyNumberFormat="1" applyFont="1" applyFill="1"/>
    <xf numFmtId="3" fontId="2" fillId="6" borderId="0" xfId="0" applyNumberFormat="1" applyFont="1" applyFill="1"/>
    <xf numFmtId="3" fontId="2" fillId="4" borderId="0" xfId="0" applyNumberFormat="1" applyFont="1" applyFill="1"/>
    <xf numFmtId="3" fontId="2" fillId="5" borderId="0" xfId="0" applyNumberFormat="1" applyFont="1" applyFill="1"/>
    <xf numFmtId="2" fontId="2" fillId="6" borderId="0" xfId="0" applyNumberFormat="1" applyFont="1" applyFill="1"/>
    <xf numFmtId="11" fontId="0" fillId="0" borderId="0" xfId="0" applyNumberFormat="1"/>
    <xf numFmtId="0" fontId="3" fillId="0" borderId="0" xfId="0" applyNumberFormat="1" applyFont="1"/>
    <xf numFmtId="0" fontId="2" fillId="9" borderId="0" xfId="0" applyFont="1" applyFill="1"/>
    <xf numFmtId="3" fontId="2" fillId="9" borderId="0" xfId="0" applyNumberFormat="1" applyFont="1" applyFill="1"/>
    <xf numFmtId="0" fontId="10" fillId="0" borderId="0" xfId="0" applyFont="1"/>
    <xf numFmtId="0" fontId="11" fillId="0" borderId="0" xfId="0" applyFont="1"/>
    <xf numFmtId="0" fontId="2" fillId="0" borderId="0" xfId="0" applyFont="1" applyFill="1" applyAlignment="1">
      <alignment vertical="top" wrapText="1"/>
    </xf>
    <xf numFmtId="0" fontId="3" fillId="3" borderId="0" xfId="0" applyFont="1" applyFill="1" applyAlignment="1">
      <alignment horizontal="center"/>
    </xf>
    <xf numFmtId="0" fontId="2" fillId="0" borderId="0" xfId="0" applyFont="1" applyAlignment="1">
      <alignment vertical="top" wrapText="1"/>
    </xf>
    <xf numFmtId="0" fontId="2" fillId="0" borderId="0" xfId="0" applyFont="1"/>
    <xf numFmtId="0" fontId="2" fillId="0" borderId="0" xfId="0" applyFont="1" applyFill="1" applyAlignment="1"/>
    <xf numFmtId="0" fontId="0" fillId="0" borderId="0" xfId="0" applyFill="1" applyAlignment="1"/>
    <xf numFmtId="0" fontId="2" fillId="0" borderId="0" xfId="0" applyFont="1" applyAlignment="1">
      <alignment vertical="top"/>
    </xf>
    <xf numFmtId="0" fontId="2" fillId="0" borderId="0" xfId="0" applyFont="1" applyFill="1" applyAlignment="1">
      <alignment wrapText="1"/>
    </xf>
    <xf numFmtId="0" fontId="0" fillId="0" borderId="0" xfId="0" applyFill="1" applyAlignment="1">
      <alignment wrapText="1"/>
    </xf>
    <xf numFmtId="0" fontId="0" fillId="3" borderId="0" xfId="0" applyFill="1" applyAlignment="1">
      <alignment horizontal="center"/>
    </xf>
  </cellXfs>
  <cellStyles count="9">
    <cellStyle name="Comma 2" xfId="4"/>
    <cellStyle name="Hyperlink" xfId="2" builtinId="8"/>
    <cellStyle name="Hyperlink 2" xfId="5"/>
    <cellStyle name="Normal" xfId="0" builtinId="0"/>
    <cellStyle name="Normal 2" xfId="3"/>
    <cellStyle name="Normal 2 2" xfId="6"/>
    <cellStyle name="Normal 3" xfId="7"/>
    <cellStyle name="Normal 4" xfId="8"/>
    <cellStyle name="Normal_tableA"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Personal Consumption</a:t>
            </a:r>
            <a:r>
              <a:rPr lang="en-US" baseline="0"/>
              <a:t> Expenditures</a:t>
            </a:r>
            <a:endParaRPr lang="en-US"/>
          </a:p>
        </c:rich>
      </c:tx>
      <c:layout/>
      <c:overlay val="1"/>
    </c:title>
    <c:autoTitleDeleted val="0"/>
    <c:plotArea>
      <c:layout>
        <c:manualLayout>
          <c:layoutTarget val="inner"/>
          <c:xMode val="edge"/>
          <c:yMode val="edge"/>
          <c:x val="7.3038650704908156E-2"/>
          <c:y val="0.11650855817840668"/>
          <c:w val="0.9216140559391347"/>
          <c:h val="0.73020361008463952"/>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PersonalConsumption!$C$2:$BD$2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PersonalConsumption!$C$3:$BD$3</c:f>
              <c:numCache>
                <c:formatCode>#,##0.000000</c:formatCode>
                <c:ptCount val="54"/>
                <c:pt idx="0">
                  <c:v>34.316670945236261</c:v>
                </c:pt>
                <c:pt idx="1">
                  <c:v>35.718086337858153</c:v>
                </c:pt>
                <c:pt idx="2">
                  <c:v>38.14011826419982</c:v>
                </c:pt>
                <c:pt idx="3">
                  <c:v>40.411005975497346</c:v>
                </c:pt>
                <c:pt idx="4">
                  <c:v>43.652239060715161</c:v>
                </c:pt>
                <c:pt idx="5">
                  <c:v>46.847809645892589</c:v>
                </c:pt>
                <c:pt idx="6">
                  <c:v>50.122753630442382</c:v>
                </c:pt>
                <c:pt idx="7">
                  <c:v>52.161387619262932</c:v>
                </c:pt>
                <c:pt idx="8">
                  <c:v>55.496812326338585</c:v>
                </c:pt>
                <c:pt idx="9">
                  <c:v>59.204891620531157</c:v>
                </c:pt>
                <c:pt idx="10">
                  <c:v>61.590409959438411</c:v>
                </c:pt>
                <c:pt idx="11">
                  <c:v>64.87532687713842</c:v>
                </c:pt>
                <c:pt idx="12">
                  <c:v>68.903635170372709</c:v>
                </c:pt>
                <c:pt idx="13">
                  <c:v>70.998828998089493</c:v>
                </c:pt>
                <c:pt idx="14">
                  <c:v>70.168323627832933</c:v>
                </c:pt>
                <c:pt idx="15">
                  <c:v>71.03310963265838</c:v>
                </c:pt>
                <c:pt idx="16">
                  <c:v>74.292083765077351</c:v>
                </c:pt>
                <c:pt idx="17">
                  <c:v>76.302555733048663</c:v>
                </c:pt>
                <c:pt idx="18">
                  <c:v>78.063510309996474</c:v>
                </c:pt>
                <c:pt idx="19">
                  <c:v>77.215543941078536</c:v>
                </c:pt>
                <c:pt idx="20">
                  <c:v>75.404232933949146</c:v>
                </c:pt>
                <c:pt idx="21">
                  <c:v>75.117273525949486</c:v>
                </c:pt>
                <c:pt idx="22">
                  <c:v>76.742330026886137</c:v>
                </c:pt>
                <c:pt idx="23">
                  <c:v>82.885017081461001</c:v>
                </c:pt>
                <c:pt idx="24">
                  <c:v>87.476701172007395</c:v>
                </c:pt>
                <c:pt idx="25">
                  <c:v>93.688795387774974</c:v>
                </c:pt>
                <c:pt idx="26">
                  <c:v>99.827081952793193</c:v>
                </c:pt>
                <c:pt idx="27">
                  <c:v>104.90607108591867</c:v>
                </c:pt>
                <c:pt idx="28">
                  <c:v>110.48769598792485</c:v>
                </c:pt>
                <c:pt idx="29">
                  <c:v>113.39177071356059</c:v>
                </c:pt>
                <c:pt idx="30">
                  <c:v>114.36271172417618</c:v>
                </c:pt>
                <c:pt idx="31">
                  <c:v>113.44929668318466</c:v>
                </c:pt>
                <c:pt idx="32">
                  <c:v>115.57894804748372</c:v>
                </c:pt>
                <c:pt idx="33">
                  <c:v>117.93965742300669</c:v>
                </c:pt>
                <c:pt idx="34">
                  <c:v>120.76451489434044</c:v>
                </c:pt>
                <c:pt idx="35">
                  <c:v>121.60779492736717</c:v>
                </c:pt>
                <c:pt idx="36">
                  <c:v>122.95985474705682</c:v>
                </c:pt>
                <c:pt idx="37">
                  <c:v>126.21703689511871</c:v>
                </c:pt>
                <c:pt idx="38">
                  <c:v>131.09615562413052</c:v>
                </c:pt>
                <c:pt idx="39">
                  <c:v>138.46162661065884</c:v>
                </c:pt>
                <c:pt idx="40">
                  <c:v>145.20182567619227</c:v>
                </c:pt>
                <c:pt idx="41">
                  <c:v>149.96758686664114</c:v>
                </c:pt>
                <c:pt idx="42">
                  <c:v>156.26552117560925</c:v>
                </c:pt>
                <c:pt idx="43">
                  <c:v>160.22499921119694</c:v>
                </c:pt>
                <c:pt idx="44">
                  <c:v>167.30457370761314</c:v>
                </c:pt>
                <c:pt idx="45">
                  <c:v>172.74594846270676</c:v>
                </c:pt>
                <c:pt idx="46">
                  <c:v>173.76199178376697</c:v>
                </c:pt>
                <c:pt idx="47">
                  <c:v>179.19586355246327</c:v>
                </c:pt>
                <c:pt idx="48">
                  <c:v>179.35051632411174</c:v>
                </c:pt>
                <c:pt idx="49">
                  <c:v>181.40818562797205</c:v>
                </c:pt>
                <c:pt idx="50">
                  <c:v>185.06380641410786</c:v>
                </c:pt>
                <c:pt idx="51">
                  <c:v>187.99320115159219</c:v>
                </c:pt>
                <c:pt idx="52">
                  <c:v>192.89150623064523</c:v>
                </c:pt>
                <c:pt idx="53">
                  <c:v>195.50094943072503</c:v>
                </c:pt>
              </c:numCache>
            </c:numRef>
          </c:val>
          <c:smooth val="0"/>
        </c:ser>
        <c:dLbls>
          <c:showLegendKey val="0"/>
          <c:showVal val="0"/>
          <c:showCatName val="0"/>
          <c:showSerName val="0"/>
          <c:showPercent val="0"/>
          <c:showBubbleSize val="0"/>
        </c:dLbls>
        <c:marker val="1"/>
        <c:smooth val="0"/>
        <c:axId val="33280000"/>
        <c:axId val="33281920"/>
      </c:lineChart>
      <c:catAx>
        <c:axId val="3328000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33281920"/>
        <c:crosses val="autoZero"/>
        <c:auto val="1"/>
        <c:lblAlgn val="ctr"/>
        <c:lblOffset val="100"/>
        <c:noMultiLvlLbl val="0"/>
      </c:catAx>
      <c:valAx>
        <c:axId val="33281920"/>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3280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a:pPr>
            <a:r>
              <a:rPr lang="en-US" sz="1400"/>
              <a:t>Services</a:t>
            </a:r>
            <a:r>
              <a:rPr lang="en-US" sz="1400" baseline="0"/>
              <a:t> of Consumer Durables</a:t>
            </a:r>
            <a:endParaRPr lang="en-US" sz="1400"/>
          </a:p>
        </c:rich>
      </c:tx>
      <c:layout/>
      <c:overlay val="1"/>
    </c:title>
    <c:autoTitleDeleted val="0"/>
    <c:plotArea>
      <c:layout>
        <c:manualLayout>
          <c:layoutTarget val="inner"/>
          <c:xMode val="edge"/>
          <c:yMode val="edge"/>
          <c:x val="6.3161864154951758E-2"/>
          <c:y val="0.10540093173499011"/>
          <c:w val="0.93149074108765173"/>
          <c:h val="0.75209667135232705"/>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ServicesConsumDurb!$C$2:$BD$2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ServicesConsumDurb!$C$3:$BD$3</c:f>
              <c:numCache>
                <c:formatCode>General</c:formatCode>
                <c:ptCount val="54"/>
                <c:pt idx="0">
                  <c:v>6.8276720458890798</c:v>
                </c:pt>
                <c:pt idx="1">
                  <c:v>7.0565972208021526</c:v>
                </c:pt>
                <c:pt idx="2">
                  <c:v>7.1881734628070504</c:v>
                </c:pt>
                <c:pt idx="3">
                  <c:v>7.4663777765440678</c:v>
                </c:pt>
                <c:pt idx="4">
                  <c:v>7.6837813293453046</c:v>
                </c:pt>
                <c:pt idx="5">
                  <c:v>8.0293146095283117</c:v>
                </c:pt>
                <c:pt idx="6">
                  <c:v>8.4978304938177143</c:v>
                </c:pt>
                <c:pt idx="7">
                  <c:v>9.1528142020398242</c:v>
                </c:pt>
                <c:pt idx="8">
                  <c:v>9.7311170194665593</c:v>
                </c:pt>
                <c:pt idx="9">
                  <c:v>10.474658817875156</c:v>
                </c:pt>
                <c:pt idx="10">
                  <c:v>11.322920045311722</c:v>
                </c:pt>
                <c:pt idx="11">
                  <c:v>11.993646978807703</c:v>
                </c:pt>
                <c:pt idx="12">
                  <c:v>12.742741020654073</c:v>
                </c:pt>
                <c:pt idx="13">
                  <c:v>13.560933622097748</c:v>
                </c:pt>
                <c:pt idx="14">
                  <c:v>14.334052522056545</c:v>
                </c:pt>
                <c:pt idx="15">
                  <c:v>14.798043242021127</c:v>
                </c:pt>
                <c:pt idx="16">
                  <c:v>15.231914217246539</c:v>
                </c:pt>
                <c:pt idx="17">
                  <c:v>15.721042755272141</c:v>
                </c:pt>
                <c:pt idx="18">
                  <c:v>16.243099490071355</c:v>
                </c:pt>
                <c:pt idx="19">
                  <c:v>16.865765253850181</c:v>
                </c:pt>
                <c:pt idx="20">
                  <c:v>17.168341520462644</c:v>
                </c:pt>
                <c:pt idx="21">
                  <c:v>17.030251830939747</c:v>
                </c:pt>
                <c:pt idx="22">
                  <c:v>16.744548132465116</c:v>
                </c:pt>
                <c:pt idx="23">
                  <c:v>16.656895043723967</c:v>
                </c:pt>
                <c:pt idx="24">
                  <c:v>16.839534895579146</c:v>
                </c:pt>
                <c:pt idx="25">
                  <c:v>17.057330463473733</c:v>
                </c:pt>
                <c:pt idx="26">
                  <c:v>17.387157660190876</c:v>
                </c:pt>
                <c:pt idx="27">
                  <c:v>17.958925512366022</c:v>
                </c:pt>
                <c:pt idx="28">
                  <c:v>18.757023962043263</c:v>
                </c:pt>
                <c:pt idx="29">
                  <c:v>19.946237459425365</c:v>
                </c:pt>
                <c:pt idx="30">
                  <c:v>21.175605616243331</c:v>
                </c:pt>
                <c:pt idx="31">
                  <c:v>22.2690491079548</c:v>
                </c:pt>
                <c:pt idx="32">
                  <c:v>22.852711658874469</c:v>
                </c:pt>
                <c:pt idx="33">
                  <c:v>23.231107961701223</c:v>
                </c:pt>
                <c:pt idx="34">
                  <c:v>23.509669029355877</c:v>
                </c:pt>
                <c:pt idx="35">
                  <c:v>23.692166194412348</c:v>
                </c:pt>
                <c:pt idx="36">
                  <c:v>23.797870623518421</c:v>
                </c:pt>
                <c:pt idx="37">
                  <c:v>23.817808847856423</c:v>
                </c:pt>
                <c:pt idx="38">
                  <c:v>23.941498500309173</c:v>
                </c:pt>
                <c:pt idx="39">
                  <c:v>24.432538906062888</c:v>
                </c:pt>
                <c:pt idx="40">
                  <c:v>25.455467036598456</c:v>
                </c:pt>
                <c:pt idx="41">
                  <c:v>26.577008783008132</c:v>
                </c:pt>
                <c:pt idx="42">
                  <c:v>27.645900603123863</c:v>
                </c:pt>
                <c:pt idx="43">
                  <c:v>28.726865592061287</c:v>
                </c:pt>
                <c:pt idx="44">
                  <c:v>29.793748007894095</c:v>
                </c:pt>
                <c:pt idx="45">
                  <c:v>30.927479251661516</c:v>
                </c:pt>
                <c:pt idx="46">
                  <c:v>32.016052180484813</c:v>
                </c:pt>
                <c:pt idx="47">
                  <c:v>32.784120497623391</c:v>
                </c:pt>
                <c:pt idx="48">
                  <c:v>33.273372162320008</c:v>
                </c:pt>
                <c:pt idx="49">
                  <c:v>33.257842143853487</c:v>
                </c:pt>
                <c:pt idx="50">
                  <c:v>33.011370216605364</c:v>
                </c:pt>
                <c:pt idx="51">
                  <c:v>32.764884355630549</c:v>
                </c:pt>
                <c:pt idx="52">
                  <c:v>32.62370135404732</c:v>
                </c:pt>
                <c:pt idx="53">
                  <c:v>32.251600388486189</c:v>
                </c:pt>
              </c:numCache>
            </c:numRef>
          </c:val>
          <c:smooth val="0"/>
        </c:ser>
        <c:dLbls>
          <c:showLegendKey val="0"/>
          <c:showVal val="0"/>
          <c:showCatName val="0"/>
          <c:showSerName val="0"/>
          <c:showPercent val="0"/>
          <c:showBubbleSize val="0"/>
        </c:dLbls>
        <c:marker val="1"/>
        <c:smooth val="0"/>
        <c:axId val="191842560"/>
        <c:axId val="191844736"/>
      </c:lineChart>
      <c:catAx>
        <c:axId val="19184256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1844736"/>
        <c:crosses val="autoZero"/>
        <c:auto val="1"/>
        <c:lblAlgn val="ctr"/>
        <c:lblOffset val="100"/>
        <c:tickLblSkip val="3"/>
        <c:noMultiLvlLbl val="0"/>
      </c:catAx>
      <c:valAx>
        <c:axId val="191844736"/>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8425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a:pPr>
            <a:r>
              <a:rPr lang="en-US" sz="1400"/>
              <a:t>Stock of Consumer Durables in Maryland</a:t>
            </a:r>
          </a:p>
        </c:rich>
      </c:tx>
      <c:layout>
        <c:manualLayout>
          <c:xMode val="edge"/>
          <c:yMode val="edge"/>
          <c:x val="0.28532516768737243"/>
          <c:y val="1.7699115044247787E-2"/>
        </c:manualLayout>
      </c:layout>
      <c:overlay val="1"/>
    </c:title>
    <c:autoTitleDeleted val="0"/>
    <c:plotArea>
      <c:layout>
        <c:manualLayout>
          <c:layoutTarget val="inner"/>
          <c:xMode val="edge"/>
          <c:yMode val="edge"/>
          <c:x val="8.4955282173853633E-2"/>
          <c:y val="9.0521566441362972E-2"/>
          <c:w val="0.90969739429487229"/>
          <c:h val="0.7627238519963766"/>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ServicesConsumDurb!$C$2:$BD$2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ServicesConsumDurb!$C$4:$BD$4</c:f>
              <c:numCache>
                <c:formatCode>General</c:formatCode>
                <c:ptCount val="54"/>
                <c:pt idx="0">
                  <c:v>34.138360229445396</c:v>
                </c:pt>
                <c:pt idx="1">
                  <c:v>35.28298610401076</c:v>
                </c:pt>
                <c:pt idx="2">
                  <c:v>35.940867314035252</c:v>
                </c:pt>
                <c:pt idx="3">
                  <c:v>37.331888882720335</c:v>
                </c:pt>
                <c:pt idx="4">
                  <c:v>38.418906646726519</c:v>
                </c:pt>
                <c:pt idx="5">
                  <c:v>40.146573047641553</c:v>
                </c:pt>
                <c:pt idx="6">
                  <c:v>42.489152469088566</c:v>
                </c:pt>
                <c:pt idx="7">
                  <c:v>45.764071010199117</c:v>
                </c:pt>
                <c:pt idx="8">
                  <c:v>48.655585097332796</c:v>
                </c:pt>
                <c:pt idx="9">
                  <c:v>52.373294089375776</c:v>
                </c:pt>
                <c:pt idx="10">
                  <c:v>56.614600226558608</c:v>
                </c:pt>
                <c:pt idx="11">
                  <c:v>59.968234894038517</c:v>
                </c:pt>
                <c:pt idx="12">
                  <c:v>63.713705103270364</c:v>
                </c:pt>
                <c:pt idx="13">
                  <c:v>67.804668110488734</c:v>
                </c:pt>
                <c:pt idx="14">
                  <c:v>71.67026261028272</c:v>
                </c:pt>
                <c:pt idx="15">
                  <c:v>73.990216210105629</c:v>
                </c:pt>
                <c:pt idx="16">
                  <c:v>76.159571086232688</c:v>
                </c:pt>
                <c:pt idx="17">
                  <c:v>78.605213776360699</c:v>
                </c:pt>
                <c:pt idx="18">
                  <c:v>81.215497450356764</c:v>
                </c:pt>
                <c:pt idx="19">
                  <c:v>84.328826269250897</c:v>
                </c:pt>
                <c:pt idx="20">
                  <c:v>85.841707602313207</c:v>
                </c:pt>
                <c:pt idx="21">
                  <c:v>85.151259154698735</c:v>
                </c:pt>
                <c:pt idx="22">
                  <c:v>83.722740662325577</c:v>
                </c:pt>
                <c:pt idx="23">
                  <c:v>83.284475218619832</c:v>
                </c:pt>
                <c:pt idx="24">
                  <c:v>84.197674477895717</c:v>
                </c:pt>
                <c:pt idx="25">
                  <c:v>85.286652317368663</c:v>
                </c:pt>
                <c:pt idx="26">
                  <c:v>86.935788300954371</c:v>
                </c:pt>
                <c:pt idx="27">
                  <c:v>89.794627561830112</c:v>
                </c:pt>
                <c:pt idx="28">
                  <c:v>93.785119810216315</c:v>
                </c:pt>
                <c:pt idx="29">
                  <c:v>99.731187297126823</c:v>
                </c:pt>
                <c:pt idx="30">
                  <c:v>105.87802808121664</c:v>
                </c:pt>
                <c:pt idx="31">
                  <c:v>111.345245539774</c:v>
                </c:pt>
                <c:pt idx="32">
                  <c:v>114.26355829437234</c:v>
                </c:pt>
                <c:pt idx="33">
                  <c:v>116.15553980850611</c:v>
                </c:pt>
                <c:pt idx="34">
                  <c:v>117.54834514677937</c:v>
                </c:pt>
                <c:pt idx="35">
                  <c:v>118.46083097206173</c:v>
                </c:pt>
                <c:pt idx="36">
                  <c:v>118.9893531175921</c:v>
                </c:pt>
                <c:pt idx="37">
                  <c:v>119.0890442392821</c:v>
                </c:pt>
                <c:pt idx="38">
                  <c:v>119.70749250154586</c:v>
                </c:pt>
                <c:pt idx="39">
                  <c:v>122.16269453031444</c:v>
                </c:pt>
                <c:pt idx="40">
                  <c:v>127.27733518299227</c:v>
                </c:pt>
                <c:pt idx="41">
                  <c:v>132.88504391504065</c:v>
                </c:pt>
                <c:pt idx="42">
                  <c:v>138.22950301561931</c:v>
                </c:pt>
                <c:pt idx="43">
                  <c:v>143.63432796030642</c:v>
                </c:pt>
                <c:pt idx="44">
                  <c:v>148.96874003947048</c:v>
                </c:pt>
                <c:pt idx="45">
                  <c:v>154.63739625830758</c:v>
                </c:pt>
                <c:pt idx="46">
                  <c:v>160.08026090242407</c:v>
                </c:pt>
                <c:pt idx="47">
                  <c:v>163.92060248811694</c:v>
                </c:pt>
                <c:pt idx="48">
                  <c:v>166.36686081160002</c:v>
                </c:pt>
                <c:pt idx="49">
                  <c:v>166.28921071926743</c:v>
                </c:pt>
                <c:pt idx="50">
                  <c:v>165.0568510830268</c:v>
                </c:pt>
                <c:pt idx="51">
                  <c:v>163.82442177815273</c:v>
                </c:pt>
                <c:pt idx="52">
                  <c:v>163.11850677023659</c:v>
                </c:pt>
                <c:pt idx="53">
                  <c:v>161.25800194243092</c:v>
                </c:pt>
              </c:numCache>
            </c:numRef>
          </c:val>
          <c:smooth val="0"/>
        </c:ser>
        <c:dLbls>
          <c:showLegendKey val="0"/>
          <c:showVal val="0"/>
          <c:showCatName val="0"/>
          <c:showSerName val="0"/>
          <c:showPercent val="0"/>
          <c:showBubbleSize val="0"/>
        </c:dLbls>
        <c:marker val="1"/>
        <c:smooth val="0"/>
        <c:axId val="191856000"/>
        <c:axId val="192153088"/>
      </c:lineChart>
      <c:catAx>
        <c:axId val="19185600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2153088"/>
        <c:crosses val="autoZero"/>
        <c:auto val="1"/>
        <c:lblAlgn val="ctr"/>
        <c:lblOffset val="100"/>
        <c:tickLblSkip val="3"/>
        <c:noMultiLvlLbl val="0"/>
      </c:catAx>
      <c:valAx>
        <c:axId val="192153088"/>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856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a:pPr>
            <a:r>
              <a:rPr lang="en-US" sz="1400"/>
              <a:t>Cost of Consumer Durables</a:t>
            </a:r>
          </a:p>
        </c:rich>
      </c:tx>
      <c:layout/>
      <c:overlay val="1"/>
    </c:title>
    <c:autoTitleDeleted val="0"/>
    <c:plotArea>
      <c:layout>
        <c:manualLayout>
          <c:layoutTarget val="inner"/>
          <c:xMode val="edge"/>
          <c:yMode val="edge"/>
          <c:x val="4.9626951986905254E-2"/>
          <c:y val="9.7574532506744929E-2"/>
          <c:w val="0.94502563607028767"/>
          <c:h val="0.75567106743236045"/>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CostConsumerDurables!$C$2:$BD$2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CostConsumerDurables!$C$3:$BD$3</c:f>
              <c:numCache>
                <c:formatCode>0.000000</c:formatCode>
                <c:ptCount val="54"/>
                <c:pt idx="0">
                  <c:v>4.7162151751138444</c:v>
                </c:pt>
                <c:pt idx="1">
                  <c:v>4.6134991704656061</c:v>
                </c:pt>
                <c:pt idx="2">
                  <c:v>5.1966304819099669</c:v>
                </c:pt>
                <c:pt idx="3">
                  <c:v>5.7232206006583661</c:v>
                </c:pt>
                <c:pt idx="4">
                  <c:v>6.3224142114668851</c:v>
                </c:pt>
                <c:pt idx="5">
                  <c:v>7.0092261389978994</c:v>
                </c:pt>
                <c:pt idx="6">
                  <c:v>7.473074309217548</c:v>
                </c:pt>
                <c:pt idx="7">
                  <c:v>7.6013050095026715</c:v>
                </c:pt>
                <c:pt idx="8">
                  <c:v>8.4339241671568299</c:v>
                </c:pt>
                <c:pt idx="9">
                  <c:v>8.854805307648439</c:v>
                </c:pt>
                <c:pt idx="10">
                  <c:v>8.550265149389876</c:v>
                </c:pt>
                <c:pt idx="11">
                  <c:v>9.4686908098902141</c:v>
                </c:pt>
                <c:pt idx="12">
                  <c:v>10.413377218685257</c:v>
                </c:pt>
                <c:pt idx="13">
                  <c:v>10.874820638791878</c:v>
                </c:pt>
                <c:pt idx="14">
                  <c:v>9.7930279090404611</c:v>
                </c:pt>
                <c:pt idx="15">
                  <c:v>9.7706598856297369</c:v>
                </c:pt>
                <c:pt idx="16">
                  <c:v>10.879566857284845</c:v>
                </c:pt>
                <c:pt idx="17">
                  <c:v>11.465088981644502</c:v>
                </c:pt>
                <c:pt idx="18">
                  <c:v>11.66359396828401</c:v>
                </c:pt>
                <c:pt idx="19">
                  <c:v>10.981572142952535</c:v>
                </c:pt>
                <c:pt idx="20">
                  <c:v>9.7229287710707855</c:v>
                </c:pt>
                <c:pt idx="21">
                  <c:v>9.4463021464187058</c:v>
                </c:pt>
                <c:pt idx="22">
                  <c:v>9.3547624653347103</c:v>
                </c:pt>
                <c:pt idx="23">
                  <c:v>10.683859144905616</c:v>
                </c:pt>
                <c:pt idx="24">
                  <c:v>11.968544696757798</c:v>
                </c:pt>
                <c:pt idx="25">
                  <c:v>13.114224965230203</c:v>
                </c:pt>
                <c:pt idx="26">
                  <c:v>14.522433229159754</c:v>
                </c:pt>
                <c:pt idx="27">
                  <c:v>14.972064391338732</c:v>
                </c:pt>
                <c:pt idx="28">
                  <c:v>15.668996257981286</c:v>
                </c:pt>
                <c:pt idx="29">
                  <c:v>15.593142930508554</c:v>
                </c:pt>
                <c:pt idx="30">
                  <c:v>14.821979923892055</c:v>
                </c:pt>
                <c:pt idx="31">
                  <c:v>13.602171899503961</c:v>
                </c:pt>
                <c:pt idx="32">
                  <c:v>13.860526210891569</c:v>
                </c:pt>
                <c:pt idx="33">
                  <c:v>14.507030303503475</c:v>
                </c:pt>
                <c:pt idx="34">
                  <c:v>15.434919054442098</c:v>
                </c:pt>
                <c:pt idx="35">
                  <c:v>15.500586536869108</c:v>
                </c:pt>
                <c:pt idx="36">
                  <c:v>15.768687379671292</c:v>
                </c:pt>
                <c:pt idx="37">
                  <c:v>16.21159119277231</c:v>
                </c:pt>
                <c:pt idx="38">
                  <c:v>17.277181952660609</c:v>
                </c:pt>
                <c:pt idx="39">
                  <c:v>18.716812552181825</c:v>
                </c:pt>
                <c:pt idx="40">
                  <c:v>19.46823494293993</c:v>
                </c:pt>
                <c:pt idx="41">
                  <c:v>19.851489404082155</c:v>
                </c:pt>
                <c:pt idx="42">
                  <c:v>20.839743999129201</c:v>
                </c:pt>
                <c:pt idx="43">
                  <c:v>20.83499861603314</c:v>
                </c:pt>
                <c:pt idx="44">
                  <c:v>21.43734359850842</c:v>
                </c:pt>
                <c:pt idx="45">
                  <c:v>21.6544558368888</c:v>
                </c:pt>
                <c:pt idx="46">
                  <c:v>21.117523538353478</c:v>
                </c:pt>
                <c:pt idx="47">
                  <c:v>21.163070875664904</c:v>
                </c:pt>
                <c:pt idx="48">
                  <c:v>19.390584850607333</c:v>
                </c:pt>
                <c:pt idx="49">
                  <c:v>18.61912976784151</c:v>
                </c:pt>
                <c:pt idx="50">
                  <c:v>19.607313057910307</c:v>
                </c:pt>
                <c:pt idx="51">
                  <c:v>20.129083608117021</c:v>
                </c:pt>
                <c:pt idx="52">
                  <c:v>20.807051475983027</c:v>
                </c:pt>
                <c:pt idx="53">
                  <c:v>21.096149615841298</c:v>
                </c:pt>
              </c:numCache>
            </c:numRef>
          </c:val>
          <c:smooth val="0"/>
        </c:ser>
        <c:dLbls>
          <c:showLegendKey val="0"/>
          <c:showVal val="0"/>
          <c:showCatName val="0"/>
          <c:showSerName val="0"/>
          <c:showPercent val="0"/>
          <c:showBubbleSize val="0"/>
        </c:dLbls>
        <c:marker val="1"/>
        <c:smooth val="0"/>
        <c:axId val="192312448"/>
        <c:axId val="192314368"/>
      </c:lineChart>
      <c:catAx>
        <c:axId val="1923124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2314368"/>
        <c:crosses val="autoZero"/>
        <c:auto val="1"/>
        <c:lblAlgn val="ctr"/>
        <c:lblOffset val="100"/>
        <c:tickLblSkip val="3"/>
        <c:noMultiLvlLbl val="0"/>
      </c:catAx>
      <c:valAx>
        <c:axId val="192314368"/>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2312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 of US Income Spent</a:t>
            </a:r>
            <a:r>
              <a:rPr lang="en-US" baseline="0"/>
              <a:t> on Consumer Durables</a:t>
            </a:r>
            <a:endParaRPr lang="en-US"/>
          </a:p>
        </c:rich>
      </c:tx>
      <c:layout/>
      <c:overlay val="1"/>
    </c:title>
    <c:autoTitleDeleted val="0"/>
    <c:plotArea>
      <c:layout>
        <c:manualLayout>
          <c:layoutTarget val="inner"/>
          <c:xMode val="edge"/>
          <c:yMode val="edge"/>
          <c:x val="0.10339396545947313"/>
          <c:y val="0.10601765688379859"/>
          <c:w val="0.8878040115348379"/>
          <c:h val="0.74722836413125127"/>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CostConsumerDurables!$C$2:$BD$2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CostConsumerDurables!$C$4:$BD$4</c:f>
              <c:numCache>
                <c:formatCode>0.0000</c:formatCode>
                <c:ptCount val="54"/>
                <c:pt idx="0">
                  <c:v>0.11086797957695113</c:v>
                </c:pt>
                <c:pt idx="1">
                  <c:v>0.10307835820895522</c:v>
                </c:pt>
                <c:pt idx="2">
                  <c:v>0.10845749342681858</c:v>
                </c:pt>
                <c:pt idx="3">
                  <c:v>0.11303441084462983</c:v>
                </c:pt>
                <c:pt idx="4">
                  <c:v>0.11588566984250438</c:v>
                </c:pt>
                <c:pt idx="5">
                  <c:v>0.11953195319531955</c:v>
                </c:pt>
                <c:pt idx="6">
                  <c:v>0.11874792977807222</c:v>
                </c:pt>
                <c:pt idx="7">
                  <c:v>0.11417991050763771</c:v>
                </c:pt>
                <c:pt idx="8">
                  <c:v>0.1191513278066601</c:v>
                </c:pt>
                <c:pt idx="9">
                  <c:v>0.11627906976744187</c:v>
                </c:pt>
                <c:pt idx="10">
                  <c:v>0.10732172668733603</c:v>
                </c:pt>
                <c:pt idx="11">
                  <c:v>0.11338722179160669</c:v>
                </c:pt>
                <c:pt idx="12">
                  <c:v>0.11726778158371953</c:v>
                </c:pt>
                <c:pt idx="13">
                  <c:v>0.1175146330481765</c:v>
                </c:pt>
                <c:pt idx="14">
                  <c:v>0.10648564651999672</c:v>
                </c:pt>
                <c:pt idx="15">
                  <c:v>0.10652483332084799</c:v>
                </c:pt>
                <c:pt idx="16">
                  <c:v>0.11432833796704414</c:v>
                </c:pt>
                <c:pt idx="17">
                  <c:v>0.11761102603369065</c:v>
                </c:pt>
                <c:pt idx="18">
                  <c:v>0.11613219360810149</c:v>
                </c:pt>
                <c:pt idx="19">
                  <c:v>0.10988103908715709</c:v>
                </c:pt>
                <c:pt idx="20">
                  <c:v>9.8370627851401257E-2</c:v>
                </c:pt>
                <c:pt idx="21">
                  <c:v>9.4450683499206128E-2</c:v>
                </c:pt>
                <c:pt idx="22">
                  <c:v>9.1441376319213521E-2</c:v>
                </c:pt>
                <c:pt idx="23">
                  <c:v>9.9925479303570222E-2</c:v>
                </c:pt>
                <c:pt idx="24">
                  <c:v>0.10468353268683654</c:v>
                </c:pt>
                <c:pt idx="25">
                  <c:v>0.10878828609832128</c:v>
                </c:pt>
                <c:pt idx="26">
                  <c:v>0.11401515151515151</c:v>
                </c:pt>
                <c:pt idx="27">
                  <c:v>0.11262868209152992</c:v>
                </c:pt>
                <c:pt idx="28">
                  <c:v>0.11228493098884479</c:v>
                </c:pt>
                <c:pt idx="29">
                  <c:v>0.10845858475041141</c:v>
                </c:pt>
                <c:pt idx="30">
                  <c:v>0.1025646316050096</c:v>
                </c:pt>
                <c:pt idx="31">
                  <c:v>9.4842492298519321E-2</c:v>
                </c:pt>
                <c:pt idx="32">
                  <c:v>9.5019916593420975E-2</c:v>
                </c:pt>
                <c:pt idx="33">
                  <c:v>9.904635333417143E-2</c:v>
                </c:pt>
                <c:pt idx="34">
                  <c:v>0.10335671001566012</c:v>
                </c:pt>
                <c:pt idx="35">
                  <c:v>0.10251737650986148</c:v>
                </c:pt>
                <c:pt idx="36">
                  <c:v>0.10260027914315188</c:v>
                </c:pt>
                <c:pt idx="37">
                  <c:v>0.10220406530775494</c:v>
                </c:pt>
                <c:pt idx="38">
                  <c:v>0.10364897546974247</c:v>
                </c:pt>
                <c:pt idx="39">
                  <c:v>0.1083834757546645</c:v>
                </c:pt>
                <c:pt idx="40">
                  <c:v>0.10699348085146156</c:v>
                </c:pt>
                <c:pt idx="41">
                  <c:v>0.10652572805151239</c:v>
                </c:pt>
                <c:pt idx="42">
                  <c:v>0.10950210262579883</c:v>
                </c:pt>
                <c:pt idx="43">
                  <c:v>0.10820955204145828</c:v>
                </c:pt>
                <c:pt idx="44">
                  <c:v>0.10683089803968923</c:v>
                </c:pt>
                <c:pt idx="45">
                  <c:v>0.10542728807255458</c:v>
                </c:pt>
                <c:pt idx="46">
                  <c:v>0.1005493383977778</c:v>
                </c:pt>
                <c:pt idx="47">
                  <c:v>9.7569383139539764E-2</c:v>
                </c:pt>
                <c:pt idx="48">
                  <c:v>8.9485897310193824E-2</c:v>
                </c:pt>
                <c:pt idx="49">
                  <c:v>8.4312807497392173E-2</c:v>
                </c:pt>
                <c:pt idx="50">
                  <c:v>8.7727805390552388E-2</c:v>
                </c:pt>
                <c:pt idx="51">
                  <c:v>8.8543557344002238E-2</c:v>
                </c:pt>
                <c:pt idx="52">
                  <c:v>8.7602482412674487E-2</c:v>
                </c:pt>
                <c:pt idx="53">
                  <c:v>8.9082810653576955E-2</c:v>
                </c:pt>
              </c:numCache>
            </c:numRef>
          </c:val>
          <c:smooth val="0"/>
        </c:ser>
        <c:dLbls>
          <c:showLegendKey val="0"/>
          <c:showVal val="0"/>
          <c:showCatName val="0"/>
          <c:showSerName val="0"/>
          <c:showPercent val="0"/>
          <c:showBubbleSize val="0"/>
        </c:dLbls>
        <c:marker val="1"/>
        <c:smooth val="0"/>
        <c:axId val="192325888"/>
        <c:axId val="192557440"/>
      </c:lineChart>
      <c:catAx>
        <c:axId val="19232588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2557440"/>
        <c:crosses val="autoZero"/>
        <c:auto val="1"/>
        <c:lblAlgn val="ctr"/>
        <c:lblOffset val="100"/>
        <c:tickLblSkip val="3"/>
        <c:noMultiLvlLbl val="0"/>
      </c:catAx>
      <c:valAx>
        <c:axId val="192557440"/>
        <c:scaling>
          <c:orientation val="minMax"/>
          <c:max val="0.2"/>
          <c:min val="0"/>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2325888"/>
        <c:crosses val="autoZero"/>
        <c:crossBetween val="between"/>
        <c:majorUnit val="5.000000000000001E-2"/>
        <c:minorUnit val="1.0000000000000002E-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a:pPr>
            <a:r>
              <a:rPr lang="en-US" sz="1400"/>
              <a:t>Personal Income MD (Billion $)</a:t>
            </a:r>
          </a:p>
        </c:rich>
      </c:tx>
      <c:layout/>
      <c:overlay val="1"/>
    </c:title>
    <c:autoTitleDeleted val="0"/>
    <c:plotArea>
      <c:layout>
        <c:manualLayout>
          <c:layoutTarget val="inner"/>
          <c:xMode val="edge"/>
          <c:yMode val="edge"/>
          <c:x val="8.4955282173853633E-2"/>
          <c:y val="0.11392161077263802"/>
          <c:w val="0.90969739429487229"/>
          <c:h val="0.73932414859169615"/>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CostConsumerDurables!$C$2:$BD$2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CostConsumerDurables!$C$5:$BD$5</c:f>
              <c:numCache>
                <c:formatCode>0.000000</c:formatCode>
                <c:ptCount val="54"/>
                <c:pt idx="0">
                  <c:v>7.3121660000000004</c:v>
                </c:pt>
                <c:pt idx="1">
                  <c:v>7.7714309999999998</c:v>
                </c:pt>
                <c:pt idx="2">
                  <c:v>8.4030330000000006</c:v>
                </c:pt>
                <c:pt idx="3">
                  <c:v>8.9974220000000003</c:v>
                </c:pt>
                <c:pt idx="4">
                  <c:v>9.8215889999999995</c:v>
                </c:pt>
                <c:pt idx="5">
                  <c:v>10.726634000000001</c:v>
                </c:pt>
                <c:pt idx="6">
                  <c:v>11.840911</c:v>
                </c:pt>
                <c:pt idx="7">
                  <c:v>12.912542999999999</c:v>
                </c:pt>
                <c:pt idx="8">
                  <c:v>14.304639</c:v>
                </c:pt>
                <c:pt idx="9">
                  <c:v>16.229696000000001</c:v>
                </c:pt>
                <c:pt idx="10">
                  <c:v>17.951077000000002</c:v>
                </c:pt>
                <c:pt idx="11">
                  <c:v>19.640281000000002</c:v>
                </c:pt>
                <c:pt idx="12">
                  <c:v>21.555396999999999</c:v>
                </c:pt>
                <c:pt idx="13">
                  <c:v>23.860524000000002</c:v>
                </c:pt>
                <c:pt idx="14">
                  <c:v>26.329322999999999</c:v>
                </c:pt>
                <c:pt idx="15">
                  <c:v>28.656434999999998</c:v>
                </c:pt>
                <c:pt idx="16">
                  <c:v>31.443930999999999</c:v>
                </c:pt>
                <c:pt idx="17">
                  <c:v>34.305903999999998</c:v>
                </c:pt>
                <c:pt idx="18">
                  <c:v>38.027188000000002</c:v>
                </c:pt>
                <c:pt idx="19">
                  <c:v>42.135216999999997</c:v>
                </c:pt>
                <c:pt idx="20">
                  <c:v>47.296143000000001</c:v>
                </c:pt>
                <c:pt idx="21">
                  <c:v>52.794352000000003</c:v>
                </c:pt>
                <c:pt idx="22">
                  <c:v>57.330295</c:v>
                </c:pt>
                <c:pt idx="23">
                  <c:v>61.841228000000001</c:v>
                </c:pt>
                <c:pt idx="24">
                  <c:v>68.983524000000003</c:v>
                </c:pt>
                <c:pt idx="25">
                  <c:v>75.325083000000006</c:v>
                </c:pt>
                <c:pt idx="26">
                  <c:v>81.068889999999996</c:v>
                </c:pt>
                <c:pt idx="27">
                  <c:v>87.695612999999994</c:v>
                </c:pt>
                <c:pt idx="28">
                  <c:v>95.867476999999994</c:v>
                </c:pt>
                <c:pt idx="29">
                  <c:v>103.528105</c:v>
                </c:pt>
                <c:pt idx="30">
                  <c:v>109.685959</c:v>
                </c:pt>
                <c:pt idx="31">
                  <c:v>113.435571</c:v>
                </c:pt>
                <c:pt idx="32">
                  <c:v>118.847376</c:v>
                </c:pt>
                <c:pt idx="33">
                  <c:v>122.906465</c:v>
                </c:pt>
                <c:pt idx="34">
                  <c:v>128.522965</c:v>
                </c:pt>
                <c:pt idx="35">
                  <c:v>133.81428199999999</c:v>
                </c:pt>
                <c:pt idx="36">
                  <c:v>140.035065</c:v>
                </c:pt>
                <c:pt idx="37">
                  <c:v>147.842522</c:v>
                </c:pt>
                <c:pt idx="38">
                  <c:v>157.78377800000001</c:v>
                </c:pt>
                <c:pt idx="39">
                  <c:v>167.074691</c:v>
                </c:pt>
                <c:pt idx="40">
                  <c:v>181.95720700000001</c:v>
                </c:pt>
                <c:pt idx="41">
                  <c:v>191.65669700000001</c:v>
                </c:pt>
                <c:pt idx="42">
                  <c:v>198.82360199999999</c:v>
                </c:pt>
                <c:pt idx="43">
                  <c:v>205.73707099999999</c:v>
                </c:pt>
                <c:pt idx="44">
                  <c:v>220.12679</c:v>
                </c:pt>
                <c:pt idx="45">
                  <c:v>232.950333</c:v>
                </c:pt>
                <c:pt idx="46">
                  <c:v>245.878837</c:v>
                </c:pt>
                <c:pt idx="47">
                  <c:v>261.11467599999997</c:v>
                </c:pt>
                <c:pt idx="48">
                  <c:v>270.92382199999997</c:v>
                </c:pt>
                <c:pt idx="49">
                  <c:v>275.14344799999998</c:v>
                </c:pt>
                <c:pt idx="50">
                  <c:v>283.04947299999998</c:v>
                </c:pt>
                <c:pt idx="51">
                  <c:v>296.95729999999998</c:v>
                </c:pt>
                <c:pt idx="52">
                  <c:v>316.68099999999998</c:v>
                </c:pt>
                <c:pt idx="53">
                  <c:v>321.688894</c:v>
                </c:pt>
              </c:numCache>
            </c:numRef>
          </c:val>
          <c:smooth val="0"/>
        </c:ser>
        <c:dLbls>
          <c:showLegendKey val="0"/>
          <c:showVal val="0"/>
          <c:showCatName val="0"/>
          <c:showSerName val="0"/>
          <c:showPercent val="0"/>
          <c:showBubbleSize val="0"/>
        </c:dLbls>
        <c:marker val="1"/>
        <c:smooth val="0"/>
        <c:axId val="192568704"/>
        <c:axId val="192583168"/>
      </c:lineChart>
      <c:catAx>
        <c:axId val="1925687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2583168"/>
        <c:crosses val="autoZero"/>
        <c:auto val="1"/>
        <c:lblAlgn val="ctr"/>
        <c:lblOffset val="100"/>
        <c:tickLblSkip val="3"/>
        <c:noMultiLvlLbl val="0"/>
      </c:catAx>
      <c:valAx>
        <c:axId val="192583168"/>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2568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 Underemployment</a:t>
            </a:r>
          </a:p>
        </c:rich>
      </c:tx>
      <c:layout/>
      <c:overlay val="1"/>
    </c:title>
    <c:autoTitleDeleted val="0"/>
    <c:plotArea>
      <c:layout>
        <c:manualLayout>
          <c:layoutTarget val="inner"/>
          <c:xMode val="edge"/>
          <c:yMode val="edge"/>
          <c:x val="8.3173812300908243E-2"/>
          <c:y val="0.10974753501098417"/>
          <c:w val="0.91147882807140934"/>
          <c:h val="0.74349810364845847"/>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CostofUnderEmployment!$C$2:$BD$2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CostofUnderEmployment!$C$3:$BD$3</c:f>
              <c:numCache>
                <c:formatCode>0.000000</c:formatCode>
                <c:ptCount val="54"/>
                <c:pt idx="0">
                  <c:v>0.54613457258833842</c:v>
                </c:pt>
                <c:pt idx="1">
                  <c:v>0.64554176823951859</c:v>
                </c:pt>
                <c:pt idx="2">
                  <c:v>0.62233786287896187</c:v>
                </c:pt>
                <c:pt idx="3">
                  <c:v>0.6744167770391597</c:v>
                </c:pt>
                <c:pt idx="4">
                  <c:v>0.69623009390745083</c:v>
                </c:pt>
                <c:pt idx="5">
                  <c:v>0.69985598075140332</c:v>
                </c:pt>
                <c:pt idx="6">
                  <c:v>0.69845596340532634</c:v>
                </c:pt>
                <c:pt idx="7">
                  <c:v>0.74313998928616509</c:v>
                </c:pt>
                <c:pt idx="8">
                  <c:v>0.77631321541935205</c:v>
                </c:pt>
                <c:pt idx="9">
                  <c:v>0.83000026904925839</c:v>
                </c:pt>
                <c:pt idx="10">
                  <c:v>1.0176703312944226</c:v>
                </c:pt>
                <c:pt idx="11">
                  <c:v>1.1870574921809285</c:v>
                </c:pt>
                <c:pt idx="12">
                  <c:v>1.2328563102547077</c:v>
                </c:pt>
                <c:pt idx="13">
                  <c:v>1.2041376009089</c:v>
                </c:pt>
                <c:pt idx="14">
                  <c:v>1.2896823353939684</c:v>
                </c:pt>
                <c:pt idx="15">
                  <c:v>1.6538499043083286</c:v>
                </c:pt>
                <c:pt idx="16">
                  <c:v>1.6206543964973839</c:v>
                </c:pt>
                <c:pt idx="17">
                  <c:v>1.6405863664527567</c:v>
                </c:pt>
                <c:pt idx="18">
                  <c:v>1.6824460848656164</c:v>
                </c:pt>
                <c:pt idx="19">
                  <c:v>1.7442394528146477</c:v>
                </c:pt>
                <c:pt idx="20">
                  <c:v>1.9055580851997165</c:v>
                </c:pt>
                <c:pt idx="21">
                  <c:v>2.0439177827289678</c:v>
                </c:pt>
                <c:pt idx="22">
                  <c:v>2.3098843668018083</c:v>
                </c:pt>
                <c:pt idx="23">
                  <c:v>2.252890462810254</c:v>
                </c:pt>
                <c:pt idx="24">
                  <c:v>1.9608370451718091</c:v>
                </c:pt>
                <c:pt idx="25">
                  <c:v>1.9871555721661018</c:v>
                </c:pt>
                <c:pt idx="26">
                  <c:v>2.1167335521483315</c:v>
                </c:pt>
                <c:pt idx="27">
                  <c:v>2.1700400747811255</c:v>
                </c:pt>
                <c:pt idx="28">
                  <c:v>2.2360153418275912</c:v>
                </c:pt>
                <c:pt idx="29">
                  <c:v>2.2318258231230916</c:v>
                </c:pt>
                <c:pt idx="30">
                  <c:v>2.5191168755158686</c:v>
                </c:pt>
                <c:pt idx="31">
                  <c:v>3.0207742371591513</c:v>
                </c:pt>
                <c:pt idx="32">
                  <c:v>3.1900146752284742</c:v>
                </c:pt>
                <c:pt idx="33">
                  <c:v>3.0169393481760256</c:v>
                </c:pt>
                <c:pt idx="34">
                  <c:v>2.8387449412377244</c:v>
                </c:pt>
                <c:pt idx="35">
                  <c:v>2.8578206385875502</c:v>
                </c:pt>
                <c:pt idx="36">
                  <c:v>2.9078556106300026</c:v>
                </c:pt>
                <c:pt idx="37">
                  <c:v>2.9512986864734985</c:v>
                </c:pt>
                <c:pt idx="38">
                  <c:v>2.935586941421203</c:v>
                </c:pt>
                <c:pt idx="39">
                  <c:v>2.7781857871868714</c:v>
                </c:pt>
                <c:pt idx="40">
                  <c:v>2.9320091350271409</c:v>
                </c:pt>
                <c:pt idx="41">
                  <c:v>3.1969421984882249</c:v>
                </c:pt>
                <c:pt idx="42">
                  <c:v>3.4535118454424478</c:v>
                </c:pt>
                <c:pt idx="43">
                  <c:v>3.4928588255478137</c:v>
                </c:pt>
                <c:pt idx="44">
                  <c:v>3.5735537149953083</c:v>
                </c:pt>
                <c:pt idx="45">
                  <c:v>3.6257380582146896</c:v>
                </c:pt>
                <c:pt idx="46">
                  <c:v>3.66698219731061</c:v>
                </c:pt>
                <c:pt idx="47">
                  <c:v>3.6305680361091253</c:v>
                </c:pt>
                <c:pt idx="48">
                  <c:v>4.1168169610284195</c:v>
                </c:pt>
                <c:pt idx="49">
                  <c:v>6.5351506185578545</c:v>
                </c:pt>
                <c:pt idx="50">
                  <c:v>7.1274980689863243</c:v>
                </c:pt>
                <c:pt idx="51">
                  <c:v>6.9471984069553656</c:v>
                </c:pt>
                <c:pt idx="52">
                  <c:v>6.7700346120735029</c:v>
                </c:pt>
                <c:pt idx="53">
                  <c:v>6.9280306663568929</c:v>
                </c:pt>
              </c:numCache>
            </c:numRef>
          </c:val>
          <c:smooth val="0"/>
        </c:ser>
        <c:dLbls>
          <c:showLegendKey val="0"/>
          <c:showVal val="0"/>
          <c:showCatName val="0"/>
          <c:showSerName val="0"/>
          <c:showPercent val="0"/>
          <c:showBubbleSize val="0"/>
        </c:dLbls>
        <c:marker val="1"/>
        <c:smooth val="0"/>
        <c:axId val="192795776"/>
        <c:axId val="192797696"/>
      </c:lineChart>
      <c:catAx>
        <c:axId val="1927957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2797696"/>
        <c:crosses val="autoZero"/>
        <c:auto val="1"/>
        <c:lblAlgn val="ctr"/>
        <c:lblOffset val="100"/>
        <c:tickLblSkip val="3"/>
        <c:noMultiLvlLbl val="0"/>
      </c:catAx>
      <c:valAx>
        <c:axId val="192797696"/>
        <c:scaling>
          <c:orientation val="minMax"/>
        </c:scaling>
        <c:delete val="0"/>
        <c:axPos val="l"/>
        <c:majorGridlines/>
        <c:title>
          <c:tx>
            <c:rich>
              <a:bodyPr rot="-5400000" vert="horz"/>
              <a:lstStyle/>
              <a:p>
                <a:pPr>
                  <a:defRPr/>
                </a:pPr>
                <a:r>
                  <a:rPr lang="en-US"/>
                  <a:t>Billion 2000 $</a:t>
                </a:r>
              </a:p>
            </c:rich>
          </c:tx>
          <c:layout/>
          <c:overlay val="0"/>
        </c:title>
        <c:numFmt formatCode="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2795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Unemployment Rate (percent)</a:t>
            </a:r>
          </a:p>
        </c:rich>
      </c:tx>
      <c:layout>
        <c:manualLayout>
          <c:xMode val="edge"/>
          <c:yMode val="edge"/>
          <c:x val="0.36701903410190784"/>
          <c:y val="9.2236718638789381E-3"/>
        </c:manualLayout>
      </c:layout>
      <c:overlay val="1"/>
    </c:title>
    <c:autoTitleDeleted val="0"/>
    <c:plotArea>
      <c:layout>
        <c:manualLayout>
          <c:layoutTarget val="inner"/>
          <c:xMode val="edge"/>
          <c:yMode val="edge"/>
          <c:x val="4.9626951986905254E-2"/>
          <c:y val="9.7378007861183016E-2"/>
          <c:w val="0.94502563607028767"/>
          <c:h val="0.75586756259750221"/>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CostofUnderEmployment!$C$2:$BD$2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CostofUnderEmployment!$C$4:$BD$4</c:f>
              <c:numCache>
                <c:formatCode>0.0</c:formatCode>
                <c:ptCount val="54"/>
                <c:pt idx="0">
                  <c:v>4.696428571428573</c:v>
                </c:pt>
                <c:pt idx="1">
                  <c:v>5.721103896103898</c:v>
                </c:pt>
                <c:pt idx="2">
                  <c:v>4.696428571428573</c:v>
                </c:pt>
                <c:pt idx="3">
                  <c:v>4.8672077922077941</c:v>
                </c:pt>
                <c:pt idx="4">
                  <c:v>4.4402597402597417</c:v>
                </c:pt>
                <c:pt idx="5">
                  <c:v>3.8425324675324681</c:v>
                </c:pt>
                <c:pt idx="6">
                  <c:v>3.244805194805195</c:v>
                </c:pt>
                <c:pt idx="7">
                  <c:v>3.244805194805195</c:v>
                </c:pt>
                <c:pt idx="8">
                  <c:v>3.0740259740259743</c:v>
                </c:pt>
                <c:pt idx="9">
                  <c:v>2.9886363636363638</c:v>
                </c:pt>
                <c:pt idx="10">
                  <c:v>4.1840909090909095</c:v>
                </c:pt>
                <c:pt idx="11">
                  <c:v>5.0379870129870135</c:v>
                </c:pt>
                <c:pt idx="12">
                  <c:v>4.7818181818181822</c:v>
                </c:pt>
                <c:pt idx="13">
                  <c:v>4.1840909090909095</c:v>
                </c:pt>
                <c:pt idx="14">
                  <c:v>4.7818181818181822</c:v>
                </c:pt>
                <c:pt idx="15">
                  <c:v>7.2581168831168839</c:v>
                </c:pt>
                <c:pt idx="16">
                  <c:v>6.5750000000000002</c:v>
                </c:pt>
                <c:pt idx="17">
                  <c:v>6.1416666666666666</c:v>
                </c:pt>
                <c:pt idx="18">
                  <c:v>5.6916666666666664</c:v>
                </c:pt>
                <c:pt idx="19">
                  <c:v>5.8</c:v>
                </c:pt>
                <c:pt idx="20">
                  <c:v>6.6166666666666663</c:v>
                </c:pt>
                <c:pt idx="21">
                  <c:v>7.1750000000000007</c:v>
                </c:pt>
                <c:pt idx="22">
                  <c:v>8.2416666666666671</c:v>
                </c:pt>
                <c:pt idx="23">
                  <c:v>7.3416666666666659</c:v>
                </c:pt>
                <c:pt idx="24">
                  <c:v>5.125</c:v>
                </c:pt>
                <c:pt idx="25">
                  <c:v>4.6833333333333336</c:v>
                </c:pt>
                <c:pt idx="26">
                  <c:v>4.5666666666666673</c:v>
                </c:pt>
                <c:pt idx="27">
                  <c:v>4.3</c:v>
                </c:pt>
                <c:pt idx="28">
                  <c:v>4.083333333333333</c:v>
                </c:pt>
                <c:pt idx="29">
                  <c:v>3.725000000000001</c:v>
                </c:pt>
                <c:pt idx="30">
                  <c:v>4.541666666666667</c:v>
                </c:pt>
                <c:pt idx="31">
                  <c:v>6.2333333333333343</c:v>
                </c:pt>
                <c:pt idx="32">
                  <c:v>6.5666666666666664</c:v>
                </c:pt>
                <c:pt idx="33">
                  <c:v>5.9833333333333334</c:v>
                </c:pt>
                <c:pt idx="34">
                  <c:v>5.166666666666667</c:v>
                </c:pt>
                <c:pt idx="35">
                  <c:v>5.0583333333333336</c:v>
                </c:pt>
                <c:pt idx="36">
                  <c:v>4.9499999999999993</c:v>
                </c:pt>
                <c:pt idx="37">
                  <c:v>4.7416666666666671</c:v>
                </c:pt>
                <c:pt idx="38">
                  <c:v>4.291666666666667</c:v>
                </c:pt>
                <c:pt idx="39">
                  <c:v>3.5750000000000006</c:v>
                </c:pt>
                <c:pt idx="40">
                  <c:v>3.558333333333334</c:v>
                </c:pt>
                <c:pt idx="41">
                  <c:v>4.0583333333333327</c:v>
                </c:pt>
                <c:pt idx="42">
                  <c:v>4.4749999999999996</c:v>
                </c:pt>
                <c:pt idx="43">
                  <c:v>4.4833333333333334</c:v>
                </c:pt>
                <c:pt idx="44">
                  <c:v>4.3</c:v>
                </c:pt>
                <c:pt idx="45">
                  <c:v>4.0999999999999996</c:v>
                </c:pt>
                <c:pt idx="46">
                  <c:v>3.8</c:v>
                </c:pt>
                <c:pt idx="47">
                  <c:v>3.5</c:v>
                </c:pt>
                <c:pt idx="48">
                  <c:v>4.4000000000000004</c:v>
                </c:pt>
                <c:pt idx="49">
                  <c:v>7.1</c:v>
                </c:pt>
                <c:pt idx="50">
                  <c:v>7.5</c:v>
                </c:pt>
                <c:pt idx="51">
                  <c:v>7.047309212</c:v>
                </c:pt>
                <c:pt idx="52">
                  <c:v>7.047309212</c:v>
                </c:pt>
                <c:pt idx="53">
                  <c:v>6.7</c:v>
                </c:pt>
              </c:numCache>
            </c:numRef>
          </c:val>
          <c:smooth val="0"/>
        </c:ser>
        <c:dLbls>
          <c:showLegendKey val="0"/>
          <c:showVal val="0"/>
          <c:showCatName val="0"/>
          <c:showSerName val="0"/>
          <c:showPercent val="0"/>
          <c:showBubbleSize val="0"/>
        </c:dLbls>
        <c:marker val="1"/>
        <c:smooth val="0"/>
        <c:axId val="193276544"/>
        <c:axId val="193286912"/>
      </c:lineChart>
      <c:catAx>
        <c:axId val="19327654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3286912"/>
        <c:crosses val="autoZero"/>
        <c:auto val="1"/>
        <c:lblAlgn val="ctr"/>
        <c:lblOffset val="100"/>
        <c:tickLblSkip val="3"/>
        <c:noMultiLvlLbl val="0"/>
      </c:catAx>
      <c:valAx>
        <c:axId val="193286912"/>
        <c:scaling>
          <c:orientation val="minMax"/>
        </c:scaling>
        <c:delete val="0"/>
        <c:axPos val="l"/>
        <c:majorGridlines/>
        <c:numFmt formatCode="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2765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Underemloyment Rate (Percent)</a:t>
            </a:r>
          </a:p>
        </c:rich>
      </c:tx>
      <c:layout/>
      <c:overlay val="1"/>
    </c:title>
    <c:autoTitleDeleted val="0"/>
    <c:plotArea>
      <c:layout>
        <c:manualLayout>
          <c:layoutTarget val="inner"/>
          <c:xMode val="edge"/>
          <c:yMode val="edge"/>
          <c:x val="4.9626951986905254E-2"/>
          <c:y val="0.10612647786577843"/>
          <c:w val="0.94502563607028767"/>
          <c:h val="0.74711892133424551"/>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CostofUnderEmployment!$C$2:$BD$2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CostofUnderEmployment!$C$5:$BD$5</c:f>
              <c:numCache>
                <c:formatCode>0.00</c:formatCode>
                <c:ptCount val="54"/>
                <c:pt idx="0">
                  <c:v>8.491775987389989</c:v>
                </c:pt>
                <c:pt idx="1">
                  <c:v>9.4840874515350944</c:v>
                </c:pt>
                <c:pt idx="2">
                  <c:v>8.491775987389989</c:v>
                </c:pt>
                <c:pt idx="3">
                  <c:v>8.6571739629025046</c:v>
                </c:pt>
                <c:pt idx="4">
                  <c:v>8.2436694755049693</c:v>
                </c:pt>
                <c:pt idx="5">
                  <c:v>7.66470972089743</c:v>
                </c:pt>
                <c:pt idx="6">
                  <c:v>7.0856875819970719</c:v>
                </c:pt>
                <c:pt idx="7">
                  <c:v>7.0856875819970719</c:v>
                </c:pt>
                <c:pt idx="8">
                  <c:v>6.9202412268289013</c:v>
                </c:pt>
                <c:pt idx="9">
                  <c:v>6.8375161395215649</c:v>
                </c:pt>
                <c:pt idx="10">
                  <c:v>7.9955515052804493</c:v>
                </c:pt>
                <c:pt idx="11">
                  <c:v>8.8225668458196846</c:v>
                </c:pt>
                <c:pt idx="12">
                  <c:v>8.5744756117206613</c:v>
                </c:pt>
                <c:pt idx="13">
                  <c:v>7.9955515052804493</c:v>
                </c:pt>
                <c:pt idx="14">
                  <c:v>8.5744756117206613</c:v>
                </c:pt>
                <c:pt idx="15">
                  <c:v>10.972210897567821</c:v>
                </c:pt>
                <c:pt idx="16">
                  <c:v>10.310873625284374</c:v>
                </c:pt>
                <c:pt idx="17">
                  <c:v>9.8913138910038203</c:v>
                </c:pt>
                <c:pt idx="18">
                  <c:v>9.4555825401288196</c:v>
                </c:pt>
                <c:pt idx="19">
                  <c:v>9.5604840598000003</c:v>
                </c:pt>
                <c:pt idx="20">
                  <c:v>10.351214179515278</c:v>
                </c:pt>
                <c:pt idx="21">
                  <c:v>10.891748359034375</c:v>
                </c:pt>
                <c:pt idx="22">
                  <c:v>11.92425934347882</c:v>
                </c:pt>
                <c:pt idx="23">
                  <c:v>11.053091296103819</c:v>
                </c:pt>
                <c:pt idx="24">
                  <c:v>8.9068335046093754</c:v>
                </c:pt>
                <c:pt idx="25">
                  <c:v>8.4790931694152789</c:v>
                </c:pt>
                <c:pt idx="26">
                  <c:v>8.3660994693944453</c:v>
                </c:pt>
                <c:pt idx="27">
                  <c:v>8.1078192305499996</c:v>
                </c:pt>
                <c:pt idx="28">
                  <c:v>7.8979573937152772</c:v>
                </c:pt>
                <c:pt idx="29">
                  <c:v>7.5508602135593765</c:v>
                </c:pt>
                <c:pt idx="30">
                  <c:v>8.3418862244704872</c:v>
                </c:pt>
                <c:pt idx="31">
                  <c:v>9.9800696460611125</c:v>
                </c:pt>
                <c:pt idx="32">
                  <c:v>10.302805478061112</c:v>
                </c:pt>
                <c:pt idx="33">
                  <c:v>9.7380050400819442</c:v>
                </c:pt>
                <c:pt idx="34">
                  <c:v>8.9471846081944459</c:v>
                </c:pt>
                <c:pt idx="35">
                  <c:v>8.8422711083371528</c:v>
                </c:pt>
                <c:pt idx="36">
                  <c:v>8.7373555592374998</c:v>
                </c:pt>
                <c:pt idx="37">
                  <c:v>8.5355891281871532</c:v>
                </c:pt>
                <c:pt idx="38">
                  <c:v>8.0997477730121528</c:v>
                </c:pt>
                <c:pt idx="39">
                  <c:v>7.4055570625343758</c:v>
                </c:pt>
                <c:pt idx="40">
                  <c:v>7.3894120254621534</c:v>
                </c:pt>
                <c:pt idx="41">
                  <c:v>7.8737420389204855</c:v>
                </c:pt>
                <c:pt idx="42">
                  <c:v>8.2773170378093752</c:v>
                </c:pt>
                <c:pt idx="43">
                  <c:v>8.2853882285819456</c:v>
                </c:pt>
                <c:pt idx="44">
                  <c:v>8.1078192305499996</c:v>
                </c:pt>
                <c:pt idx="45">
                  <c:v>7.9141009029500005</c:v>
                </c:pt>
                <c:pt idx="46">
                  <c:v>7.6235103157999999</c:v>
                </c:pt>
                <c:pt idx="47">
                  <c:v>7.3329040137500003</c:v>
                </c:pt>
                <c:pt idx="48">
                  <c:v>8.2046757752000001</c:v>
                </c:pt>
                <c:pt idx="49">
                  <c:v>12.2</c:v>
                </c:pt>
                <c:pt idx="50">
                  <c:v>13</c:v>
                </c:pt>
                <c:pt idx="51">
                  <c:v>12.6</c:v>
                </c:pt>
                <c:pt idx="52">
                  <c:v>12.1</c:v>
                </c:pt>
                <c:pt idx="53">
                  <c:v>12.5</c:v>
                </c:pt>
              </c:numCache>
            </c:numRef>
          </c:val>
          <c:smooth val="0"/>
        </c:ser>
        <c:dLbls>
          <c:showLegendKey val="0"/>
          <c:showVal val="0"/>
          <c:showCatName val="0"/>
          <c:showSerName val="0"/>
          <c:showPercent val="0"/>
          <c:showBubbleSize val="0"/>
        </c:dLbls>
        <c:marker val="1"/>
        <c:smooth val="0"/>
        <c:axId val="193323008"/>
        <c:axId val="193324928"/>
      </c:lineChart>
      <c:catAx>
        <c:axId val="19332300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3324928"/>
        <c:crosses val="autoZero"/>
        <c:auto val="1"/>
        <c:lblAlgn val="ctr"/>
        <c:lblOffset val="100"/>
        <c:tickLblSkip val="3"/>
        <c:noMultiLvlLbl val="0"/>
      </c:catAx>
      <c:valAx>
        <c:axId val="193324928"/>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3230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626951986905254E-2"/>
          <c:y val="3.7424230279435595E-2"/>
          <c:w val="0.94502563607028767"/>
          <c:h val="0.81582130358705163"/>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CostofUnderEmployment!$C$2:$BD$2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CostofUnderEmployment!$C$6:$BD$6</c:f>
              <c:numCache>
                <c:formatCode>#,##0</c:formatCode>
                <c:ptCount val="54"/>
                <c:pt idx="0">
                  <c:v>1437503.3064321843</c:v>
                </c:pt>
                <c:pt idx="1">
                  <c:v>1466595.0855215599</c:v>
                </c:pt>
                <c:pt idx="2">
                  <c:v>1506769.4471211743</c:v>
                </c:pt>
                <c:pt idx="3">
                  <c:v>1563567.6824861462</c:v>
                </c:pt>
                <c:pt idx="4">
                  <c:v>1612515.7552397002</c:v>
                </c:pt>
                <c:pt idx="5">
                  <c:v>1662387.3765357735</c:v>
                </c:pt>
                <c:pt idx="6">
                  <c:v>1706255.9323054682</c:v>
                </c:pt>
                <c:pt idx="7">
                  <c:v>1734885.9371235839</c:v>
                </c:pt>
                <c:pt idx="8">
                  <c:v>1761668.8448566606</c:v>
                </c:pt>
                <c:pt idx="9">
                  <c:v>1786142.881233437</c:v>
                </c:pt>
                <c:pt idx="10">
                  <c:v>1812002.2404239937</c:v>
                </c:pt>
                <c:pt idx="11">
                  <c:v>1855409.0219224282</c:v>
                </c:pt>
                <c:pt idx="12">
                  <c:v>1880806.6068417241</c:v>
                </c:pt>
                <c:pt idx="13">
                  <c:v>1892350.9636232234</c:v>
                </c:pt>
                <c:pt idx="14">
                  <c:v>1902048.2233196816</c:v>
                </c:pt>
                <c:pt idx="15">
                  <c:v>1911283.7087448807</c:v>
                </c:pt>
                <c:pt idx="16">
                  <c:v>1916825</c:v>
                </c:pt>
                <c:pt idx="17">
                  <c:v>1973921.5</c:v>
                </c:pt>
                <c:pt idx="18">
                  <c:v>2052228</c:v>
                </c:pt>
                <c:pt idx="19">
                  <c:v>2108598.25</c:v>
                </c:pt>
                <c:pt idx="20">
                  <c:v>2141682.9166666665</c:v>
                </c:pt>
                <c:pt idx="21">
                  <c:v>2162879.6666666665</c:v>
                </c:pt>
                <c:pt idx="22">
                  <c:v>2181451.5833333335</c:v>
                </c:pt>
                <c:pt idx="23">
                  <c:v>2199820.0833333335</c:v>
                </c:pt>
                <c:pt idx="24">
                  <c:v>2236436</c:v>
                </c:pt>
                <c:pt idx="25">
                  <c:v>2270357.75</c:v>
                </c:pt>
                <c:pt idx="26">
                  <c:v>2345899.0833333335</c:v>
                </c:pt>
                <c:pt idx="27">
                  <c:v>2406557.0833333335</c:v>
                </c:pt>
                <c:pt idx="28">
                  <c:v>2460800.9166666665</c:v>
                </c:pt>
                <c:pt idx="29">
                  <c:v>2517422.3333333335</c:v>
                </c:pt>
                <c:pt idx="30">
                  <c:v>2582826.6666666665</c:v>
                </c:pt>
                <c:pt idx="31">
                  <c:v>2629882.5833333335</c:v>
                </c:pt>
                <c:pt idx="32">
                  <c:v>2659658</c:v>
                </c:pt>
                <c:pt idx="33">
                  <c:v>2660794.75</c:v>
                </c:pt>
                <c:pt idx="34">
                  <c:v>2684166.25</c:v>
                </c:pt>
                <c:pt idx="35">
                  <c:v>2709899.25</c:v>
                </c:pt>
                <c:pt idx="36">
                  <c:v>2751738.5</c:v>
                </c:pt>
                <c:pt idx="37">
                  <c:v>2778201.75</c:v>
                </c:pt>
                <c:pt idx="38">
                  <c:v>2780009</c:v>
                </c:pt>
                <c:pt idx="39">
                  <c:v>2787870.6666666665</c:v>
                </c:pt>
                <c:pt idx="40">
                  <c:v>2811656.5833333335</c:v>
                </c:pt>
                <c:pt idx="41">
                  <c:v>2827047</c:v>
                </c:pt>
                <c:pt idx="42">
                  <c:v>2861420.1666666665</c:v>
                </c:pt>
                <c:pt idx="43">
                  <c:v>2870026.3333333335</c:v>
                </c:pt>
                <c:pt idx="44">
                  <c:v>2885240</c:v>
                </c:pt>
                <c:pt idx="45">
                  <c:v>2931946</c:v>
                </c:pt>
                <c:pt idx="46">
                  <c:v>3007264</c:v>
                </c:pt>
                <c:pt idx="47">
                  <c:v>2988436</c:v>
                </c:pt>
                <c:pt idx="48">
                  <c:v>3021716</c:v>
                </c:pt>
                <c:pt idx="49">
                  <c:v>3038182</c:v>
                </c:pt>
                <c:pt idx="50">
                  <c:v>3071745</c:v>
                </c:pt>
                <c:pt idx="51">
                  <c:v>3092754</c:v>
                </c:pt>
                <c:pt idx="52">
                  <c:v>3122629</c:v>
                </c:pt>
                <c:pt idx="53">
                  <c:v>3127676</c:v>
                </c:pt>
              </c:numCache>
            </c:numRef>
          </c:val>
          <c:smooth val="0"/>
        </c:ser>
        <c:dLbls>
          <c:showLegendKey val="0"/>
          <c:showVal val="0"/>
          <c:showCatName val="0"/>
          <c:showSerName val="0"/>
          <c:showPercent val="0"/>
          <c:showBubbleSize val="0"/>
        </c:dLbls>
        <c:marker val="1"/>
        <c:smooth val="0"/>
        <c:axId val="193086592"/>
        <c:axId val="193088512"/>
      </c:lineChart>
      <c:catAx>
        <c:axId val="19308659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3088512"/>
        <c:crosses val="autoZero"/>
        <c:auto val="1"/>
        <c:lblAlgn val="ctr"/>
        <c:lblOffset val="100"/>
        <c:tickLblSkip val="3"/>
        <c:noMultiLvlLbl val="0"/>
      </c:catAx>
      <c:valAx>
        <c:axId val="193088512"/>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086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Maryland Underemployed Persons</a:t>
            </a:r>
          </a:p>
        </c:rich>
      </c:tx>
      <c:layout/>
      <c:overlay val="1"/>
    </c:title>
    <c:autoTitleDeleted val="0"/>
    <c:plotArea>
      <c:layout>
        <c:manualLayout>
          <c:layoutTarget val="inner"/>
          <c:xMode val="edge"/>
          <c:yMode val="edge"/>
          <c:x val="4.9626951986905254E-2"/>
          <c:y val="0.10727619925025911"/>
          <c:w val="0.94502563607028767"/>
          <c:h val="0.74596915440159095"/>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CostofUnderEmployment!$C$2:$BD$2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CostofUnderEmployment!$C$7:$BD$7</c:f>
              <c:numCache>
                <c:formatCode>#,##0</c:formatCode>
                <c:ptCount val="54"/>
                <c:pt idx="0">
                  <c:v>122069.56059354536</c:v>
                </c:pt>
                <c:pt idx="1">
                  <c:v>139093.16047078065</c:v>
                </c:pt>
                <c:pt idx="2">
                  <c:v>127951.48609596478</c:v>
                </c:pt>
                <c:pt idx="3">
                  <c:v>135360.77430054874</c:v>
                </c:pt>
                <c:pt idx="4">
                  <c:v>132930.46910240359</c:v>
                </c:pt>
                <c:pt idx="5">
                  <c:v>127417.16684830919</c:v>
                </c:pt>
                <c:pt idx="6">
                  <c:v>120899.96471245693</c:v>
                </c:pt>
                <c:pt idx="7">
                  <c:v>122928.59740857931</c:v>
                </c:pt>
                <c:pt idx="8">
                  <c:v>121911.73368197109</c:v>
                </c:pt>
                <c:pt idx="9">
                  <c:v>122127.80777925174</c:v>
                </c:pt>
                <c:pt idx="10">
                  <c:v>144879.57240993611</c:v>
                </c:pt>
                <c:pt idx="11">
                  <c:v>163694.70122247544</c:v>
                </c:pt>
                <c:pt idx="12">
                  <c:v>161269.30380727453</c:v>
                </c:pt>
                <c:pt idx="13">
                  <c:v>151303.89595716572</c:v>
                </c:pt>
                <c:pt idx="14">
                  <c:v>163090.66103171222</c:v>
                </c:pt>
                <c:pt idx="15">
                  <c:v>209710.07937434423</c:v>
                </c:pt>
                <c:pt idx="16">
                  <c:v>197641.40336785722</c:v>
                </c:pt>
                <c:pt idx="17">
                  <c:v>195246.77152701098</c:v>
                </c:pt>
                <c:pt idx="18">
                  <c:v>194050.11245163486</c:v>
                </c:pt>
                <c:pt idx="19">
                  <c:v>201592.19957647176</c:v>
                </c:pt>
                <c:pt idx="20">
                  <c:v>221690.18575025638</c:v>
                </c:pt>
                <c:pt idx="21">
                  <c:v>235575.41060205482</c:v>
                </c:pt>
                <c:pt idx="22">
                  <c:v>260121.94424909167</c:v>
                </c:pt>
                <c:pt idx="23">
                  <c:v>243148.12216086045</c:v>
                </c:pt>
                <c:pt idx="24">
                  <c:v>199195.63095714574</c:v>
                </c:pt>
                <c:pt idx="25">
                  <c:v>192505.74890154041</c:v>
                </c:pt>
                <c:pt idx="26">
                  <c:v>196260.25076327915</c:v>
                </c:pt>
                <c:pt idx="27">
                  <c:v>195119.2979966632</c:v>
                </c:pt>
                <c:pt idx="28">
                  <c:v>194353.0079424883</c:v>
                </c:pt>
                <c:pt idx="29">
                  <c:v>190087.04137492477</c:v>
                </c:pt>
                <c:pt idx="30">
                  <c:v>215456.46190861691</c:v>
                </c:pt>
                <c:pt idx="31">
                  <c:v>262464.11342629784</c:v>
                </c:pt>
                <c:pt idx="32">
                  <c:v>274019.39012169058</c:v>
                </c:pt>
                <c:pt idx="33">
                  <c:v>259108.32686123575</c:v>
                </c:pt>
                <c:pt idx="34">
                  <c:v>240157.30957835005</c:v>
                </c:pt>
                <c:pt idx="35">
                  <c:v>239616.63844779518</c:v>
                </c:pt>
                <c:pt idx="36">
                  <c:v>240429.17680542861</c:v>
                </c:pt>
                <c:pt idx="37">
                  <c:v>237135.88653210524</c:v>
                </c:pt>
                <c:pt idx="38">
                  <c:v>225173.71706703742</c:v>
                </c:pt>
                <c:pt idx="39">
                  <c:v>206457.35304965748</c:v>
                </c:pt>
                <c:pt idx="40">
                  <c:v>207764.88968353168</c:v>
                </c:pt>
                <c:pt idx="41">
                  <c:v>222594.38809904043</c:v>
                </c:pt>
                <c:pt idx="42">
                  <c:v>236848.81897881339</c:v>
                </c:pt>
                <c:pt idx="43">
                  <c:v>237792.82397920208</c:v>
                </c:pt>
                <c:pt idx="44">
                  <c:v>233930.04356752083</c:v>
                </c:pt>
                <c:pt idx="45">
                  <c:v>232037.16486000642</c:v>
                </c:pt>
                <c:pt idx="46">
                  <c:v>229259.0812633397</c:v>
                </c:pt>
                <c:pt idx="47">
                  <c:v>219139.14339234997</c:v>
                </c:pt>
                <c:pt idx="48">
                  <c:v>247922.00064734241</c:v>
                </c:pt>
                <c:pt idx="49">
                  <c:v>370658.20399999997</c:v>
                </c:pt>
                <c:pt idx="50">
                  <c:v>399326.85</c:v>
                </c:pt>
                <c:pt idx="51">
                  <c:v>389687.00399999996</c:v>
                </c:pt>
                <c:pt idx="52">
                  <c:v>377838.109</c:v>
                </c:pt>
                <c:pt idx="53">
                  <c:v>390959.5</c:v>
                </c:pt>
              </c:numCache>
            </c:numRef>
          </c:val>
          <c:smooth val="0"/>
        </c:ser>
        <c:dLbls>
          <c:showLegendKey val="0"/>
          <c:showVal val="0"/>
          <c:showCatName val="0"/>
          <c:showSerName val="0"/>
          <c:showPercent val="0"/>
          <c:showBubbleSize val="0"/>
        </c:dLbls>
        <c:marker val="1"/>
        <c:smooth val="0"/>
        <c:axId val="193140608"/>
        <c:axId val="193146880"/>
      </c:lineChart>
      <c:catAx>
        <c:axId val="19314060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3146880"/>
        <c:crosses val="autoZero"/>
        <c:auto val="1"/>
        <c:lblAlgn val="ctr"/>
        <c:lblOffset val="100"/>
        <c:tickLblSkip val="3"/>
        <c:noMultiLvlLbl val="0"/>
      </c:catAx>
      <c:valAx>
        <c:axId val="193146880"/>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140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a:pPr>
            <a:r>
              <a:rPr lang="en-US" sz="1400"/>
              <a:t>Personal Income Maryland</a:t>
            </a:r>
          </a:p>
        </c:rich>
      </c:tx>
      <c:layout/>
      <c:overlay val="1"/>
    </c:title>
    <c:autoTitleDeleted val="0"/>
    <c:plotArea>
      <c:layout>
        <c:manualLayout>
          <c:layoutTarget val="inner"/>
          <c:xMode val="edge"/>
          <c:yMode val="edge"/>
          <c:x val="8.2059055118110236E-2"/>
          <c:y val="0.12801174879483584"/>
          <c:w val="0.90969739429487229"/>
          <c:h val="0.74838196858690875"/>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PersonalConsumption!$C$2:$BD$2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PersonalConsumption!$C$4:$BD$4</c:f>
              <c:numCache>
                <c:formatCode>#,##0.000</c:formatCode>
                <c:ptCount val="54"/>
                <c:pt idx="0">
                  <c:v>7.3121660000000004</c:v>
                </c:pt>
                <c:pt idx="1">
                  <c:v>7.7714309999999998</c:v>
                </c:pt>
                <c:pt idx="2">
                  <c:v>8.4030330000000006</c:v>
                </c:pt>
                <c:pt idx="3">
                  <c:v>8.9974220000000003</c:v>
                </c:pt>
                <c:pt idx="4">
                  <c:v>9.8215889999999995</c:v>
                </c:pt>
                <c:pt idx="5">
                  <c:v>10.726634000000001</c:v>
                </c:pt>
                <c:pt idx="6">
                  <c:v>11.840911</c:v>
                </c:pt>
                <c:pt idx="7">
                  <c:v>12.912542999999999</c:v>
                </c:pt>
                <c:pt idx="8">
                  <c:v>14.304639</c:v>
                </c:pt>
                <c:pt idx="9">
                  <c:v>16.229696000000001</c:v>
                </c:pt>
                <c:pt idx="10">
                  <c:v>17.951077000000002</c:v>
                </c:pt>
                <c:pt idx="11">
                  <c:v>19.640281000000002</c:v>
                </c:pt>
                <c:pt idx="12">
                  <c:v>21.555396999999999</c:v>
                </c:pt>
                <c:pt idx="13">
                  <c:v>23.860524000000002</c:v>
                </c:pt>
                <c:pt idx="14">
                  <c:v>26.329322999999999</c:v>
                </c:pt>
                <c:pt idx="15">
                  <c:v>28.656434999999998</c:v>
                </c:pt>
                <c:pt idx="16">
                  <c:v>31.443930999999999</c:v>
                </c:pt>
                <c:pt idx="17">
                  <c:v>34.305903999999998</c:v>
                </c:pt>
                <c:pt idx="18">
                  <c:v>38.027188000000002</c:v>
                </c:pt>
                <c:pt idx="19">
                  <c:v>42.135216999999997</c:v>
                </c:pt>
                <c:pt idx="20">
                  <c:v>47.296143000000001</c:v>
                </c:pt>
                <c:pt idx="21">
                  <c:v>52.794352000000003</c:v>
                </c:pt>
                <c:pt idx="22">
                  <c:v>57.330295</c:v>
                </c:pt>
                <c:pt idx="23">
                  <c:v>61.841228000000001</c:v>
                </c:pt>
                <c:pt idx="24">
                  <c:v>68.983524000000003</c:v>
                </c:pt>
                <c:pt idx="25">
                  <c:v>75.325083000000006</c:v>
                </c:pt>
                <c:pt idx="26">
                  <c:v>81.068889999999996</c:v>
                </c:pt>
                <c:pt idx="27">
                  <c:v>87.695612999999994</c:v>
                </c:pt>
                <c:pt idx="28">
                  <c:v>95.867476999999994</c:v>
                </c:pt>
                <c:pt idx="29">
                  <c:v>103.528105</c:v>
                </c:pt>
                <c:pt idx="30">
                  <c:v>109.685959</c:v>
                </c:pt>
                <c:pt idx="31">
                  <c:v>113.435571</c:v>
                </c:pt>
                <c:pt idx="32">
                  <c:v>118.847376</c:v>
                </c:pt>
                <c:pt idx="33">
                  <c:v>122.906465</c:v>
                </c:pt>
                <c:pt idx="34">
                  <c:v>128.522965</c:v>
                </c:pt>
                <c:pt idx="35">
                  <c:v>133.81428199999999</c:v>
                </c:pt>
                <c:pt idx="36">
                  <c:v>140.035065</c:v>
                </c:pt>
                <c:pt idx="37">
                  <c:v>147.842522</c:v>
                </c:pt>
                <c:pt idx="38">
                  <c:v>157.78377800000001</c:v>
                </c:pt>
                <c:pt idx="39">
                  <c:v>167.074691</c:v>
                </c:pt>
                <c:pt idx="40">
                  <c:v>181.95720700000001</c:v>
                </c:pt>
                <c:pt idx="41">
                  <c:v>191.65669700000001</c:v>
                </c:pt>
                <c:pt idx="42">
                  <c:v>198.82360199999999</c:v>
                </c:pt>
                <c:pt idx="43">
                  <c:v>205.73707099999999</c:v>
                </c:pt>
                <c:pt idx="44">
                  <c:v>220.12679</c:v>
                </c:pt>
                <c:pt idx="45">
                  <c:v>232.950333</c:v>
                </c:pt>
                <c:pt idx="46">
                  <c:v>245.878837</c:v>
                </c:pt>
                <c:pt idx="47">
                  <c:v>261.11467599999997</c:v>
                </c:pt>
                <c:pt idx="48">
                  <c:v>270.92382199999997</c:v>
                </c:pt>
                <c:pt idx="49">
                  <c:v>275.14344799999998</c:v>
                </c:pt>
                <c:pt idx="50">
                  <c:v>283.04950000000002</c:v>
                </c:pt>
                <c:pt idx="51">
                  <c:v>296.95729999999998</c:v>
                </c:pt>
                <c:pt idx="52">
                  <c:v>316.68099999999998</c:v>
                </c:pt>
                <c:pt idx="53" formatCode="0.00">
                  <c:v>321.688894</c:v>
                </c:pt>
              </c:numCache>
            </c:numRef>
          </c:val>
          <c:smooth val="0"/>
        </c:ser>
        <c:dLbls>
          <c:showLegendKey val="0"/>
          <c:showVal val="0"/>
          <c:showCatName val="0"/>
          <c:showSerName val="0"/>
          <c:showPercent val="0"/>
          <c:showBubbleSize val="0"/>
        </c:dLbls>
        <c:marker val="1"/>
        <c:smooth val="0"/>
        <c:axId val="169445632"/>
        <c:axId val="192037248"/>
      </c:lineChart>
      <c:catAx>
        <c:axId val="16944563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2037248"/>
        <c:crosses val="autoZero"/>
        <c:auto val="1"/>
        <c:lblAlgn val="ctr"/>
        <c:lblOffset val="100"/>
        <c:tickLblSkip val="3"/>
        <c:noMultiLvlLbl val="0"/>
      </c:catAx>
      <c:valAx>
        <c:axId val="192037248"/>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69445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Average Maryland Wage Rate ($ per Hr)</a:t>
            </a:r>
          </a:p>
        </c:rich>
      </c:tx>
      <c:layout/>
      <c:overlay val="1"/>
    </c:title>
    <c:autoTitleDeleted val="0"/>
    <c:plotArea>
      <c:layout>
        <c:manualLayout>
          <c:layoutTarget val="inner"/>
          <c:xMode val="edge"/>
          <c:yMode val="edge"/>
          <c:x val="4.9626951986905254E-2"/>
          <c:y val="0.11063222531898766"/>
          <c:w val="0.94502563607028767"/>
          <c:h val="0.74261327772605823"/>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CostofUnderEmployment!$C$2:$BD$2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CostofUnderEmployment!$C$8:$BD$8</c:f>
              <c:numCache>
                <c:formatCode>0.00</c:formatCode>
                <c:ptCount val="54"/>
                <c:pt idx="0">
                  <c:v>6.5699356808731801</c:v>
                </c:pt>
                <c:pt idx="1">
                  <c:v>6.7753633907898108</c:v>
                </c:pt>
                <c:pt idx="2">
                  <c:v>7.0589499490575642</c:v>
                </c:pt>
                <c:pt idx="3">
                  <c:v>7.1885275263951733</c:v>
                </c:pt>
                <c:pt idx="4">
                  <c:v>7.5123852357320091</c:v>
                </c:pt>
                <c:pt idx="5">
                  <c:v>7.8320512820512809</c:v>
                </c:pt>
                <c:pt idx="6">
                  <c:v>8.1894141737891726</c:v>
                </c:pt>
                <c:pt idx="7">
                  <c:v>8.5192797098111459</c:v>
                </c:pt>
                <c:pt idx="8">
                  <c:v>8.9211704244031829</c:v>
                </c:pt>
                <c:pt idx="9">
                  <c:v>9.4654055753510775</c:v>
                </c:pt>
                <c:pt idx="10">
                  <c:v>9.7255105075337038</c:v>
                </c:pt>
                <c:pt idx="11">
                  <c:v>9.9816310541310536</c:v>
                </c:pt>
                <c:pt idx="12">
                  <c:v>10.46145104895105</c:v>
                </c:pt>
                <c:pt idx="13">
                  <c:v>10.827761174636176</c:v>
                </c:pt>
                <c:pt idx="14">
                  <c:v>10.697008113590265</c:v>
                </c:pt>
                <c:pt idx="15">
                  <c:v>10.607079282241921</c:v>
                </c:pt>
                <c:pt idx="16">
                  <c:v>10.966197444910097</c:v>
                </c:pt>
                <c:pt idx="17">
                  <c:v>11.173710015232292</c:v>
                </c:pt>
                <c:pt idx="18">
                  <c:v>11.464678209060876</c:v>
                </c:pt>
                <c:pt idx="19">
                  <c:v>11.377141608391609</c:v>
                </c:pt>
                <c:pt idx="20">
                  <c:v>11.239739311053023</c:v>
                </c:pt>
                <c:pt idx="21">
                  <c:v>11.28254633155623</c:v>
                </c:pt>
                <c:pt idx="22">
                  <c:v>11.484003587086487</c:v>
                </c:pt>
                <c:pt idx="23">
                  <c:v>11.917049930491194</c:v>
                </c:pt>
                <c:pt idx="24">
                  <c:v>12.591973606278223</c:v>
                </c:pt>
                <c:pt idx="25">
                  <c:v>13.133050650557623</c:v>
                </c:pt>
                <c:pt idx="26">
                  <c:v>13.648010247052218</c:v>
                </c:pt>
                <c:pt idx="27">
                  <c:v>13.998246208017335</c:v>
                </c:pt>
                <c:pt idx="28">
                  <c:v>14.403652708238509</c:v>
                </c:pt>
                <c:pt idx="29">
                  <c:v>14.621510545905705</c:v>
                </c:pt>
                <c:pt idx="30">
                  <c:v>14.474995585898418</c:v>
                </c:pt>
                <c:pt idx="31">
                  <c:v>14.165215181294478</c:v>
                </c:pt>
                <c:pt idx="32">
                  <c:v>14.243981989144139</c:v>
                </c:pt>
                <c:pt idx="33">
                  <c:v>14.162842693638538</c:v>
                </c:pt>
                <c:pt idx="34">
                  <c:v>14.293578713796325</c:v>
                </c:pt>
                <c:pt idx="35">
                  <c:v>14.337505678376742</c:v>
                </c:pt>
                <c:pt idx="36">
                  <c:v>14.453947271657595</c:v>
                </c:pt>
                <c:pt idx="37">
                  <c:v>14.786380301941046</c:v>
                </c:pt>
                <c:pt idx="38">
                  <c:v>15.398145941481829</c:v>
                </c:pt>
                <c:pt idx="39">
                  <c:v>15.800371687136392</c:v>
                </c:pt>
                <c:pt idx="40">
                  <c:v>16.473076923076924</c:v>
                </c:pt>
                <c:pt idx="41">
                  <c:v>16.666612192155668</c:v>
                </c:pt>
                <c:pt idx="42">
                  <c:v>16.821382071236155</c:v>
                </c:pt>
                <c:pt idx="43">
                  <c:v>16.846102111204011</c:v>
                </c:pt>
                <c:pt idx="44">
                  <c:v>17.417132080465851</c:v>
                </c:pt>
                <c:pt idx="45">
                  <c:v>17.711135235732005</c:v>
                </c:pt>
                <c:pt idx="46">
                  <c:v>18.023327323717947</c:v>
                </c:pt>
                <c:pt idx="47">
                  <c:v>18.558912668373591</c:v>
                </c:pt>
                <c:pt idx="48">
                  <c:v>18.492242934724356</c:v>
                </c:pt>
                <c:pt idx="49">
                  <c:v>19.519571339939915</c:v>
                </c:pt>
                <c:pt idx="50">
                  <c:v>19.644549763033176</c:v>
                </c:pt>
                <c:pt idx="51">
                  <c:v>19.506190229756587</c:v>
                </c:pt>
                <c:pt idx="52">
                  <c:v>19.489872468117031</c:v>
                </c:pt>
                <c:pt idx="53">
                  <c:v>19.162275946720278</c:v>
                </c:pt>
              </c:numCache>
            </c:numRef>
          </c:val>
          <c:smooth val="0"/>
        </c:ser>
        <c:dLbls>
          <c:showLegendKey val="0"/>
          <c:showVal val="0"/>
          <c:showCatName val="0"/>
          <c:showSerName val="0"/>
          <c:showPercent val="0"/>
          <c:showBubbleSize val="0"/>
        </c:dLbls>
        <c:marker val="1"/>
        <c:smooth val="0"/>
        <c:axId val="193154048"/>
        <c:axId val="193176704"/>
      </c:lineChart>
      <c:catAx>
        <c:axId val="1931540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3176704"/>
        <c:crosses val="autoZero"/>
        <c:auto val="1"/>
        <c:lblAlgn val="ctr"/>
        <c:lblOffset val="100"/>
        <c:tickLblSkip val="3"/>
        <c:noMultiLvlLbl val="0"/>
      </c:catAx>
      <c:valAx>
        <c:axId val="193176704"/>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154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Net Capital Investment</a:t>
            </a:r>
          </a:p>
        </c:rich>
      </c:tx>
      <c:overlay val="0"/>
    </c:title>
    <c:autoTitleDeleted val="0"/>
    <c:plotArea>
      <c:layout>
        <c:manualLayout>
          <c:layoutTarget val="inner"/>
          <c:xMode val="edge"/>
          <c:yMode val="edge"/>
          <c:x val="0.10080528334330546"/>
          <c:y val="0.1563862954840918"/>
          <c:w val="0.87566250667054768"/>
          <c:h val="0.70374453046410579"/>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NetCapInvestment!$C$2:$BD$2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NetCapInvestment!$C$3:$BD$3</c:f>
              <c:numCache>
                <c:formatCode>0.000000</c:formatCode>
                <c:ptCount val="54"/>
                <c:pt idx="0">
                  <c:v>0.15851796912620175</c:v>
                </c:pt>
                <c:pt idx="1">
                  <c:v>0.33542416340484832</c:v>
                </c:pt>
                <c:pt idx="2">
                  <c:v>0.52652167386805915</c:v>
                </c:pt>
                <c:pt idx="3">
                  <c:v>0.69601568362202892</c:v>
                </c:pt>
                <c:pt idx="4">
                  <c:v>0.87168519300220448</c:v>
                </c:pt>
                <c:pt idx="5">
                  <c:v>1.2320962620237466</c:v>
                </c:pt>
                <c:pt idx="6">
                  <c:v>1.6523733211233211</c:v>
                </c:pt>
                <c:pt idx="7">
                  <c:v>1.7545472845122589</c:v>
                </c:pt>
                <c:pt idx="8">
                  <c:v>2.090869231612408</c:v>
                </c:pt>
                <c:pt idx="9">
                  <c:v>2.1546460624540527</c:v>
                </c:pt>
                <c:pt idx="10">
                  <c:v>2.0667537990363418</c:v>
                </c:pt>
                <c:pt idx="11">
                  <c:v>1.838140045555015</c:v>
                </c:pt>
                <c:pt idx="12">
                  <c:v>1.7580792392422913</c:v>
                </c:pt>
                <c:pt idx="13">
                  <c:v>1.9957321303012143</c:v>
                </c:pt>
                <c:pt idx="14">
                  <c:v>2.7234776997390746</c:v>
                </c:pt>
                <c:pt idx="15">
                  <c:v>1.5561519263982073</c:v>
                </c:pt>
                <c:pt idx="16">
                  <c:v>1.429770908340404</c:v>
                </c:pt>
                <c:pt idx="17">
                  <c:v>1.3386321223761461</c:v>
                </c:pt>
                <c:pt idx="18">
                  <c:v>1.107161758429364</c:v>
                </c:pt>
                <c:pt idx="19">
                  <c:v>0.69460487436404439</c:v>
                </c:pt>
                <c:pt idx="20">
                  <c:v>2.0730064913631865</c:v>
                </c:pt>
                <c:pt idx="21">
                  <c:v>1.9167911586030175</c:v>
                </c:pt>
                <c:pt idx="22">
                  <c:v>1.5049217832723256</c:v>
                </c:pt>
                <c:pt idx="23">
                  <c:v>1.9130598993977554</c:v>
                </c:pt>
                <c:pt idx="24">
                  <c:v>2.1804176826036255</c:v>
                </c:pt>
                <c:pt idx="25">
                  <c:v>2.5151006203661672</c:v>
                </c:pt>
                <c:pt idx="26">
                  <c:v>3.0139676762460805</c:v>
                </c:pt>
                <c:pt idx="27">
                  <c:v>4.1666877159095126</c:v>
                </c:pt>
                <c:pt idx="28">
                  <c:v>4.0864829713004962</c:v>
                </c:pt>
                <c:pt idx="29">
                  <c:v>3.8877922688285751</c:v>
                </c:pt>
                <c:pt idx="30">
                  <c:v>3.7903554560276898</c:v>
                </c:pt>
                <c:pt idx="31">
                  <c:v>3.3261628343630552</c:v>
                </c:pt>
                <c:pt idx="32">
                  <c:v>3.270932580677858</c:v>
                </c:pt>
                <c:pt idx="33">
                  <c:v>3.6240444138366184</c:v>
                </c:pt>
                <c:pt idx="34">
                  <c:v>3.8560624947743665</c:v>
                </c:pt>
                <c:pt idx="35">
                  <c:v>4.3823688025296867</c:v>
                </c:pt>
                <c:pt idx="36">
                  <c:v>5.903181956539493</c:v>
                </c:pt>
                <c:pt idx="37">
                  <c:v>6.8301173312011505</c:v>
                </c:pt>
                <c:pt idx="38">
                  <c:v>8.3410470756269621</c:v>
                </c:pt>
                <c:pt idx="39">
                  <c:v>10.281103426032109</c:v>
                </c:pt>
                <c:pt idx="40">
                  <c:v>11.091410912493087</c:v>
                </c:pt>
                <c:pt idx="41">
                  <c:v>11.819325357844514</c:v>
                </c:pt>
                <c:pt idx="42">
                  <c:v>12.3797943884307</c:v>
                </c:pt>
                <c:pt idx="43">
                  <c:v>11.237625382911054</c:v>
                </c:pt>
                <c:pt idx="44">
                  <c:v>11.683467626292286</c:v>
                </c:pt>
                <c:pt idx="45">
                  <c:v>16.824536390119128</c:v>
                </c:pt>
                <c:pt idx="46">
                  <c:v>17.191167776057274</c:v>
                </c:pt>
                <c:pt idx="47">
                  <c:v>14.524468784227819</c:v>
                </c:pt>
                <c:pt idx="48">
                  <c:v>9.040444782098211</c:v>
                </c:pt>
                <c:pt idx="49">
                  <c:v>-0.88174986808075417</c:v>
                </c:pt>
                <c:pt idx="50">
                  <c:v>3.3152047806442213</c:v>
                </c:pt>
                <c:pt idx="51">
                  <c:v>4.8181365375234284</c:v>
                </c:pt>
                <c:pt idx="52">
                  <c:v>7.9844208923463107</c:v>
                </c:pt>
                <c:pt idx="53">
                  <c:v>9.9198941634467701</c:v>
                </c:pt>
              </c:numCache>
            </c:numRef>
          </c:val>
          <c:smooth val="0"/>
        </c:ser>
        <c:dLbls>
          <c:showLegendKey val="0"/>
          <c:showVal val="0"/>
          <c:showCatName val="0"/>
          <c:showSerName val="0"/>
          <c:showPercent val="0"/>
          <c:showBubbleSize val="0"/>
        </c:dLbls>
        <c:marker val="1"/>
        <c:smooth val="0"/>
        <c:axId val="193352448"/>
        <c:axId val="193354368"/>
      </c:lineChart>
      <c:catAx>
        <c:axId val="193352448"/>
        <c:scaling>
          <c:orientation val="minMax"/>
        </c:scaling>
        <c:delete val="0"/>
        <c:axPos val="b"/>
        <c:numFmt formatCode="General" sourceLinked="1"/>
        <c:majorTickMark val="none"/>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en-US"/>
          </a:p>
        </c:txPr>
        <c:crossAx val="193354368"/>
        <c:crosses val="autoZero"/>
        <c:auto val="1"/>
        <c:lblAlgn val="ctr"/>
        <c:lblOffset val="100"/>
        <c:tickLblSkip val="3"/>
        <c:noMultiLvlLbl val="0"/>
      </c:catAx>
      <c:valAx>
        <c:axId val="193354368"/>
        <c:scaling>
          <c:orientation val="minMax"/>
        </c:scaling>
        <c:delete val="0"/>
        <c:axPos val="l"/>
        <c:majorGridlines/>
        <c:title>
          <c:tx>
            <c:rich>
              <a:bodyPr/>
              <a:lstStyle/>
              <a:p>
                <a:pPr>
                  <a:defRPr/>
                </a:pPr>
                <a:r>
                  <a:rPr lang="en-US"/>
                  <a:t>Billion 2000 $</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352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Personal Consumption Maryland</a:t>
            </a:r>
          </a:p>
        </c:rich>
      </c:tx>
      <c:layout/>
      <c:overlay val="1"/>
    </c:title>
    <c:autoTitleDeleted val="0"/>
    <c:plotArea>
      <c:layout>
        <c:manualLayout>
          <c:layoutTarget val="inner"/>
          <c:xMode val="edge"/>
          <c:yMode val="edge"/>
          <c:x val="8.4955282173853633E-2"/>
          <c:y val="0.10025147380137692"/>
          <c:w val="0.90969739429487229"/>
          <c:h val="0.75299402234406565"/>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PersonalConsumption!$C$2:$BD$2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PersonalConsumption!$C$5:$BD$5</c:f>
              <c:numCache>
                <c:formatCode>#,##0.000</c:formatCode>
                <c:ptCount val="54"/>
                <c:pt idx="0">
                  <c:v>5.8988005805981034</c:v>
                </c:pt>
                <c:pt idx="1">
                  <c:v>6.2019209146455223</c:v>
                </c:pt>
                <c:pt idx="2">
                  <c:v>6.6889173726993878</c:v>
                </c:pt>
                <c:pt idx="3">
                  <c:v>7.1810498423357663</c:v>
                </c:pt>
                <c:pt idx="4">
                  <c:v>7.858417020221661</c:v>
                </c:pt>
                <c:pt idx="5">
                  <c:v>8.5697212766876696</c:v>
                </c:pt>
                <c:pt idx="6">
                  <c:v>9.4307620071215634</c:v>
                </c:pt>
                <c:pt idx="7">
                  <c:v>10.117249398858201</c:v>
                </c:pt>
                <c:pt idx="8">
                  <c:v>11.215383675706056</c:v>
                </c:pt>
                <c:pt idx="9">
                  <c:v>12.617999549788001</c:v>
                </c:pt>
                <c:pt idx="10">
                  <c:v>13.877513974600525</c:v>
                </c:pt>
                <c:pt idx="11">
                  <c:v>15.25813437005869</c:v>
                </c:pt>
                <c:pt idx="12">
                  <c:v>16.725737224863991</c:v>
                </c:pt>
                <c:pt idx="13">
                  <c:v>18.306318278253041</c:v>
                </c:pt>
                <c:pt idx="14">
                  <c:v>20.088840620511981</c:v>
                </c:pt>
                <c:pt idx="15">
                  <c:v>22.192690465952502</c:v>
                </c:pt>
                <c:pt idx="16">
                  <c:v>24.548313392757848</c:v>
                </c:pt>
                <c:pt idx="17">
                  <c:v>26.85211891650842</c:v>
                </c:pt>
                <c:pt idx="18">
                  <c:v>29.557147922251865</c:v>
                </c:pt>
                <c:pt idx="19">
                  <c:v>32.554288560524398</c:v>
                </c:pt>
                <c:pt idx="20">
                  <c:v>36.08193260021725</c:v>
                </c:pt>
                <c:pt idx="21">
                  <c:v>39.652498045928048</c:v>
                </c:pt>
                <c:pt idx="22">
                  <c:v>43.006009567912386</c:v>
                </c:pt>
                <c:pt idx="23">
                  <c:v>47.940462841541901</c:v>
                </c:pt>
                <c:pt idx="24">
                  <c:v>52.78065767579308</c:v>
                </c:pt>
                <c:pt idx="25">
                  <c:v>58.541895375868684</c:v>
                </c:pt>
                <c:pt idx="26">
                  <c:v>63.536865168560595</c:v>
                </c:pt>
                <c:pt idx="27">
                  <c:v>69.206327963765162</c:v>
                </c:pt>
                <c:pt idx="28">
                  <c:v>75.904148869753257</c:v>
                </c:pt>
                <c:pt idx="29">
                  <c:v>81.652610734503568</c:v>
                </c:pt>
                <c:pt idx="30">
                  <c:v>86.801431024098875</c:v>
                </c:pt>
                <c:pt idx="31">
                  <c:v>89.731673683215732</c:v>
                </c:pt>
                <c:pt idx="32">
                  <c:v>94.167981481196094</c:v>
                </c:pt>
                <c:pt idx="33">
                  <c:v>98.967947140676358</c:v>
                </c:pt>
                <c:pt idx="34">
                  <c:v>103.9332236198679</c:v>
                </c:pt>
                <c:pt idx="35">
                  <c:v>107.62501711341903</c:v>
                </c:pt>
                <c:pt idx="36">
                  <c:v>112.03485023120335</c:v>
                </c:pt>
                <c:pt idx="37">
                  <c:v>117.6413148761124</c:v>
                </c:pt>
                <c:pt idx="38">
                  <c:v>124.09217983004227</c:v>
                </c:pt>
                <c:pt idx="39">
                  <c:v>133.95880948510896</c:v>
                </c:pt>
                <c:pt idx="40">
                  <c:v>145.20182567619227</c:v>
                </c:pt>
                <c:pt idx="41">
                  <c:v>154.23495722463502</c:v>
                </c:pt>
                <c:pt idx="42">
                  <c:v>163.25300382980319</c:v>
                </c:pt>
                <c:pt idx="43">
                  <c:v>171.2044126298504</c:v>
                </c:pt>
                <c:pt idx="44">
                  <c:v>183.52981401491365</c:v>
                </c:pt>
                <c:pt idx="45">
                  <c:v>195.91918545160647</c:v>
                </c:pt>
                <c:pt idx="46">
                  <c:v>203.42867330782477</c:v>
                </c:pt>
                <c:pt idx="47">
                  <c:v>215.72184967726852</c:v>
                </c:pt>
                <c:pt idx="48">
                  <c:v>224.24022162939175</c:v>
                </c:pt>
                <c:pt idx="49">
                  <c:v>226.02174691228674</c:v>
                </c:pt>
                <c:pt idx="50">
                  <c:v>234.37052186123572</c:v>
                </c:pt>
                <c:pt idx="51">
                  <c:v>245.56661027569888</c:v>
                </c:pt>
                <c:pt idx="52">
                  <c:v>257.18195401578839</c:v>
                </c:pt>
                <c:pt idx="53">
                  <c:v>265.56794475631523</c:v>
                </c:pt>
              </c:numCache>
            </c:numRef>
          </c:val>
          <c:smooth val="0"/>
        </c:ser>
        <c:dLbls>
          <c:showLegendKey val="0"/>
          <c:showVal val="0"/>
          <c:showCatName val="0"/>
          <c:showSerName val="0"/>
          <c:showPercent val="0"/>
          <c:showBubbleSize val="0"/>
        </c:dLbls>
        <c:marker val="1"/>
        <c:smooth val="0"/>
        <c:axId val="192044416"/>
        <c:axId val="192067072"/>
      </c:lineChart>
      <c:catAx>
        <c:axId val="19204441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2067072"/>
        <c:crosses val="autoZero"/>
        <c:auto val="1"/>
        <c:lblAlgn val="ctr"/>
        <c:lblOffset val="100"/>
        <c:tickLblSkip val="3"/>
        <c:noMultiLvlLbl val="0"/>
      </c:catAx>
      <c:valAx>
        <c:axId val="192067072"/>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2044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a:pPr>
            <a:r>
              <a:rPr lang="en-US" sz="1400"/>
              <a:t>Ratio</a:t>
            </a:r>
            <a:r>
              <a:rPr lang="en-US" sz="1400" baseline="0"/>
              <a:t> Income:Consumption USA</a:t>
            </a:r>
            <a:endParaRPr lang="en-US" sz="1400"/>
          </a:p>
        </c:rich>
      </c:tx>
      <c:layout/>
      <c:overlay val="1"/>
    </c:title>
    <c:autoTitleDeleted val="0"/>
    <c:plotArea>
      <c:layout>
        <c:manualLayout>
          <c:layoutTarget val="inner"/>
          <c:xMode val="edge"/>
          <c:yMode val="edge"/>
          <c:x val="8.4955282173853633E-2"/>
          <c:y val="0.10446346720626402"/>
          <c:w val="0.90969739429487229"/>
          <c:h val="0.74878212290502788"/>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PersonalConsumption!$C$2:$BD$2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PersonalConsumption!$C$6:$BD$6</c:f>
              <c:numCache>
                <c:formatCode>#,##0.000</c:formatCode>
                <c:ptCount val="54"/>
                <c:pt idx="0">
                  <c:v>0.80671043034281542</c:v>
                </c:pt>
                <c:pt idx="1">
                  <c:v>0.79804104477611937</c:v>
                </c:pt>
                <c:pt idx="2">
                  <c:v>0.79601226993865037</c:v>
                </c:pt>
                <c:pt idx="3">
                  <c:v>0.79812304483837326</c:v>
                </c:pt>
                <c:pt idx="4">
                  <c:v>0.80011666342601606</c:v>
                </c:pt>
                <c:pt idx="5">
                  <c:v>0.79891989198919899</c:v>
                </c:pt>
                <c:pt idx="6">
                  <c:v>0.79645578005962236</c:v>
                </c:pt>
                <c:pt idx="7">
                  <c:v>0.78352106156457335</c:v>
                </c:pt>
                <c:pt idx="8">
                  <c:v>0.78403821835042853</c:v>
                </c:pt>
                <c:pt idx="9">
                  <c:v>0.77746370294231026</c:v>
                </c:pt>
                <c:pt idx="10">
                  <c:v>0.77307417123777722</c:v>
                </c:pt>
                <c:pt idx="11">
                  <c:v>0.77687963680655525</c:v>
                </c:pt>
                <c:pt idx="12">
                  <c:v>0.77594197058230907</c:v>
                </c:pt>
                <c:pt idx="13">
                  <c:v>0.7672219720846466</c:v>
                </c:pt>
                <c:pt idx="14">
                  <c:v>0.76298356097162012</c:v>
                </c:pt>
                <c:pt idx="15">
                  <c:v>0.7744400329612704</c:v>
                </c:pt>
                <c:pt idx="16">
                  <c:v>0.78070115955787611</c:v>
                </c:pt>
                <c:pt idx="17">
                  <c:v>0.78272588055130166</c:v>
                </c:pt>
                <c:pt idx="18">
                  <c:v>0.77726357053410999</c:v>
                </c:pt>
                <c:pt idx="19">
                  <c:v>0.77261471230881285</c:v>
                </c:pt>
                <c:pt idx="20">
                  <c:v>0.76289376493591132</c:v>
                </c:pt>
                <c:pt idx="21">
                  <c:v>0.75107462339774611</c:v>
                </c:pt>
                <c:pt idx="22">
                  <c:v>0.75014457134595913</c:v>
                </c:pt>
                <c:pt idx="23">
                  <c:v>0.77521848113271463</c:v>
                </c:pt>
                <c:pt idx="24">
                  <c:v>0.76511976505858237</c:v>
                </c:pt>
                <c:pt idx="25">
                  <c:v>0.77718992192638781</c:v>
                </c:pt>
                <c:pt idx="26">
                  <c:v>0.78373917748917743</c:v>
                </c:pt>
                <c:pt idx="27">
                  <c:v>0.78916522270920397</c:v>
                </c:pt>
                <c:pt idx="28">
                  <c:v>0.79176120249574589</c:v>
                </c:pt>
                <c:pt idx="29">
                  <c:v>0.78869994514536479</c:v>
                </c:pt>
                <c:pt idx="30">
                  <c:v>0.79136319557637158</c:v>
                </c:pt>
                <c:pt idx="31">
                  <c:v>0.79103647023750367</c:v>
                </c:pt>
                <c:pt idx="32">
                  <c:v>0.792343799674602</c:v>
                </c:pt>
                <c:pt idx="33">
                  <c:v>0.80522979113162485</c:v>
                </c:pt>
                <c:pt idx="34">
                  <c:v>0.80867433784979914</c:v>
                </c:pt>
                <c:pt idx="35">
                  <c:v>0.80428647454401792</c:v>
                </c:pt>
                <c:pt idx="36">
                  <c:v>0.80004854663511138</c:v>
                </c:pt>
                <c:pt idx="37">
                  <c:v>0.79572042795720432</c:v>
                </c:pt>
                <c:pt idx="38">
                  <c:v>0.78646982220214212</c:v>
                </c:pt>
                <c:pt idx="39">
                  <c:v>0.80178995803205744</c:v>
                </c:pt>
                <c:pt idx="40">
                  <c:v>0.79799985980325727</c:v>
                </c:pt>
                <c:pt idx="41">
                  <c:v>0.80474598403746367</c:v>
                </c:pt>
                <c:pt idx="42">
                  <c:v>0.82109468990408485</c:v>
                </c:pt>
                <c:pt idx="43">
                  <c:v>0.83215150190337062</c:v>
                </c:pt>
                <c:pt idx="44">
                  <c:v>0.83374592440526507</c:v>
                </c:pt>
                <c:pt idx="45">
                  <c:v>0.84103415062131059</c:v>
                </c:pt>
                <c:pt idx="46">
                  <c:v>0.82735332487287128</c:v>
                </c:pt>
                <c:pt idx="47">
                  <c:v>0.82615750666296728</c:v>
                </c:pt>
                <c:pt idx="48">
                  <c:v>0.82768735496944146</c:v>
                </c:pt>
                <c:pt idx="49">
                  <c:v>0.82146875949699794</c:v>
                </c:pt>
                <c:pt idx="50">
                  <c:v>0.82801955792621329</c:v>
                </c:pt>
                <c:pt idx="51">
                  <c:v>0.82694249400738384</c:v>
                </c:pt>
                <c:pt idx="52">
                  <c:v>0.81211678002718324</c:v>
                </c:pt>
                <c:pt idx="53">
                  <c:v>0.82554278282393923</c:v>
                </c:pt>
              </c:numCache>
            </c:numRef>
          </c:val>
          <c:smooth val="0"/>
        </c:ser>
        <c:dLbls>
          <c:showLegendKey val="0"/>
          <c:showVal val="0"/>
          <c:showCatName val="0"/>
          <c:showSerName val="0"/>
          <c:showPercent val="0"/>
          <c:showBubbleSize val="0"/>
        </c:dLbls>
        <c:marker val="1"/>
        <c:smooth val="0"/>
        <c:axId val="192422656"/>
        <c:axId val="192424576"/>
      </c:lineChart>
      <c:catAx>
        <c:axId val="19242265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2424576"/>
        <c:crosses val="autoZero"/>
        <c:auto val="1"/>
        <c:lblAlgn val="ctr"/>
        <c:lblOffset val="100"/>
        <c:tickLblSkip val="3"/>
        <c:noMultiLvlLbl val="0"/>
      </c:catAx>
      <c:valAx>
        <c:axId val="192424576"/>
        <c:scaling>
          <c:orientation val="minMax"/>
          <c:max val="1"/>
          <c:min val="0"/>
        </c:scaling>
        <c:delete val="0"/>
        <c:axPos val="l"/>
        <c:majorGridlines/>
        <c:title>
          <c:tx>
            <c:rich>
              <a:bodyPr/>
              <a:lstStyle/>
              <a:p>
                <a:pPr>
                  <a:defRPr/>
                </a:pPr>
                <a:r>
                  <a:rPr lang="en-US"/>
                  <a:t>Ratio Income-Consumption</a:t>
                </a:r>
              </a:p>
            </c:rich>
          </c:tx>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2422656"/>
        <c:crosses val="autoZero"/>
        <c:crossBetween val="between"/>
        <c:majorUnit val="0.1"/>
        <c:minorUnit val="2.0000000000000004E-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a:pPr>
            <a:r>
              <a:rPr lang="en-US" sz="1600"/>
              <a:t>Income Inequality</a:t>
            </a:r>
          </a:p>
        </c:rich>
      </c:tx>
      <c:layout/>
      <c:overlay val="1"/>
    </c:title>
    <c:autoTitleDeleted val="0"/>
    <c:plotArea>
      <c:layout>
        <c:manualLayout>
          <c:layoutTarget val="inner"/>
          <c:xMode val="edge"/>
          <c:yMode val="edge"/>
          <c:x val="0.10339396545947313"/>
          <c:y val="0.12883781518880214"/>
          <c:w val="0.8878040115348379"/>
          <c:h val="0.72440778938459882"/>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IncomeIneq!$C$2:$BD$2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IncomeIneq!$C$3:$BD$3</c:f>
              <c:numCache>
                <c:formatCode>General</c:formatCode>
                <c:ptCount val="54"/>
                <c:pt idx="0">
                  <c:v>0.36399999999999999</c:v>
                </c:pt>
                <c:pt idx="1">
                  <c:v>0.374</c:v>
                </c:pt>
                <c:pt idx="2">
                  <c:v>0.36199999999999999</c:v>
                </c:pt>
                <c:pt idx="3">
                  <c:v>0.36199999999999999</c:v>
                </c:pt>
                <c:pt idx="4">
                  <c:v>0.36099999999999999</c:v>
                </c:pt>
                <c:pt idx="5">
                  <c:v>0.35599999999999998</c:v>
                </c:pt>
                <c:pt idx="6">
                  <c:v>0.34899999999999998</c:v>
                </c:pt>
                <c:pt idx="7">
                  <c:v>0.35799999999999998</c:v>
                </c:pt>
                <c:pt idx="8">
                  <c:v>0.34799999999999998</c:v>
                </c:pt>
                <c:pt idx="9">
                  <c:v>0.34899999999999998</c:v>
                </c:pt>
                <c:pt idx="10">
                  <c:v>0.35259999999999997</c:v>
                </c:pt>
                <c:pt idx="11">
                  <c:v>0.35619999999999996</c:v>
                </c:pt>
                <c:pt idx="12">
                  <c:v>0.35980000000000001</c:v>
                </c:pt>
                <c:pt idx="13">
                  <c:v>0.3634</c:v>
                </c:pt>
                <c:pt idx="14">
                  <c:v>0.36699999999999999</c:v>
                </c:pt>
                <c:pt idx="15">
                  <c:v>0.37059999999999998</c:v>
                </c:pt>
                <c:pt idx="16">
                  <c:v>0.37419999999999998</c:v>
                </c:pt>
                <c:pt idx="17">
                  <c:v>0.37780000000000002</c:v>
                </c:pt>
                <c:pt idx="18">
                  <c:v>0.38140000000000002</c:v>
                </c:pt>
                <c:pt idx="19">
                  <c:v>0.38500000000000001</c:v>
                </c:pt>
                <c:pt idx="20">
                  <c:v>0.38750000000000001</c:v>
                </c:pt>
                <c:pt idx="21">
                  <c:v>0.39</c:v>
                </c:pt>
                <c:pt idx="22">
                  <c:v>0.39250000000000002</c:v>
                </c:pt>
                <c:pt idx="23">
                  <c:v>0.39500000000000002</c:v>
                </c:pt>
                <c:pt idx="24">
                  <c:v>0.39749999999999996</c:v>
                </c:pt>
                <c:pt idx="25">
                  <c:v>0.39999999999999997</c:v>
                </c:pt>
                <c:pt idx="26">
                  <c:v>0.40249999999999997</c:v>
                </c:pt>
                <c:pt idx="27">
                  <c:v>0.40499999999999997</c:v>
                </c:pt>
                <c:pt idx="28">
                  <c:v>0.40749999999999997</c:v>
                </c:pt>
                <c:pt idx="29">
                  <c:v>0.41</c:v>
                </c:pt>
                <c:pt idx="30">
                  <c:v>0.41239999999999999</c:v>
                </c:pt>
                <c:pt idx="31">
                  <c:v>0.4148</c:v>
                </c:pt>
                <c:pt idx="32">
                  <c:v>0.41719999999999996</c:v>
                </c:pt>
                <c:pt idx="33">
                  <c:v>0.41959999999999997</c:v>
                </c:pt>
                <c:pt idx="34">
                  <c:v>0.42199999999999999</c:v>
                </c:pt>
                <c:pt idx="35">
                  <c:v>0.4244</c:v>
                </c:pt>
                <c:pt idx="36">
                  <c:v>0.42680000000000001</c:v>
                </c:pt>
                <c:pt idx="37">
                  <c:v>0.42919999999999997</c:v>
                </c:pt>
                <c:pt idx="38">
                  <c:v>0.43159999999999998</c:v>
                </c:pt>
                <c:pt idx="39">
                  <c:v>0.434</c:v>
                </c:pt>
                <c:pt idx="40">
                  <c:v>0.43385714285714283</c:v>
                </c:pt>
                <c:pt idx="41">
                  <c:v>0.43371428571428572</c:v>
                </c:pt>
                <c:pt idx="42">
                  <c:v>0.43357142857142855</c:v>
                </c:pt>
                <c:pt idx="43">
                  <c:v>0.43342857142857144</c:v>
                </c:pt>
                <c:pt idx="44">
                  <c:v>0.43328571428571427</c:v>
                </c:pt>
                <c:pt idx="45">
                  <c:v>0.43314285714285716</c:v>
                </c:pt>
                <c:pt idx="46">
                  <c:v>0.433</c:v>
                </c:pt>
                <c:pt idx="47">
                  <c:v>0.442</c:v>
                </c:pt>
                <c:pt idx="48">
                  <c:v>0.438</c:v>
                </c:pt>
                <c:pt idx="49">
                  <c:v>0.44800000000000001</c:v>
                </c:pt>
                <c:pt idx="50">
                  <c:v>0.45100000000000001</c:v>
                </c:pt>
                <c:pt idx="51">
                  <c:v>0.44600000000000001</c:v>
                </c:pt>
                <c:pt idx="52">
                  <c:v>0.44700000000000001</c:v>
                </c:pt>
                <c:pt idx="53" formatCode="0.000">
                  <c:v>0.44729999999999998</c:v>
                </c:pt>
              </c:numCache>
            </c:numRef>
          </c:val>
          <c:smooth val="0"/>
        </c:ser>
        <c:dLbls>
          <c:showLegendKey val="0"/>
          <c:showVal val="0"/>
          <c:showCatName val="0"/>
          <c:showSerName val="0"/>
          <c:showPercent val="0"/>
          <c:showBubbleSize val="0"/>
        </c:dLbls>
        <c:marker val="1"/>
        <c:smooth val="0"/>
        <c:axId val="192457344"/>
        <c:axId val="192459520"/>
      </c:lineChart>
      <c:catAx>
        <c:axId val="19245734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2459520"/>
        <c:crosses val="autoZero"/>
        <c:auto val="1"/>
        <c:lblAlgn val="ctr"/>
        <c:lblOffset val="100"/>
        <c:tickLblSkip val="3"/>
        <c:noMultiLvlLbl val="0"/>
      </c:catAx>
      <c:valAx>
        <c:axId val="192459520"/>
        <c:scaling>
          <c:orientation val="minMax"/>
          <c:max val="0.5"/>
          <c:min val="0"/>
        </c:scaling>
        <c:delete val="0"/>
        <c:axPos val="l"/>
        <c:majorGridlines/>
        <c:title>
          <c:tx>
            <c:rich>
              <a:bodyPr/>
              <a:lstStyle/>
              <a:p>
                <a:pPr>
                  <a:defRPr/>
                </a:pPr>
                <a:r>
                  <a:rPr lang="en-US"/>
                  <a:t>Gini</a:t>
                </a:r>
                <a:r>
                  <a:rPr lang="en-US" baseline="0"/>
                  <a:t> Index</a:t>
                </a:r>
                <a:endParaRPr lang="en-US"/>
              </a:p>
            </c:rich>
          </c:tx>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2457344"/>
        <c:crosses val="autoZero"/>
        <c:crossBetween val="between"/>
        <c:majorUnit val="5.000000000000001E-2"/>
        <c:minorUnit val="1.0000000000000002E-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Adjusted Personal Consumption</a:t>
            </a:r>
          </a:p>
        </c:rich>
      </c:tx>
      <c:layout/>
      <c:overlay val="1"/>
    </c:title>
    <c:autoTitleDeleted val="0"/>
    <c:plotArea>
      <c:layout>
        <c:manualLayout>
          <c:layoutTarget val="inner"/>
          <c:xMode val="edge"/>
          <c:yMode val="edge"/>
          <c:x val="7.8657296550802433E-2"/>
          <c:y val="0.10359011275137699"/>
          <c:w val="0.91526148340368341"/>
          <c:h val="0.75396114928161306"/>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AdjPersConsump!$C$2:$BD$2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AdjPersConsump!$C$3:$BD$3</c:f>
              <c:numCache>
                <c:formatCode>0.000000</c:formatCode>
                <c:ptCount val="54"/>
                <c:pt idx="0">
                  <c:v>33.24191806398435</c:v>
                </c:pt>
                <c:pt idx="1">
                  <c:v>33.674324178419212</c:v>
                </c:pt>
                <c:pt idx="2">
                  <c:v>37.14973950264325</c:v>
                </c:pt>
                <c:pt idx="3">
                  <c:v>39.361659411492717</c:v>
                </c:pt>
                <c:pt idx="4">
                  <c:v>42.636508290327328</c:v>
                </c:pt>
                <c:pt idx="5">
                  <c:v>46.400386744780128</c:v>
                </c:pt>
                <c:pt idx="6">
                  <c:v>50.639779169323731</c:v>
                </c:pt>
                <c:pt idx="7">
                  <c:v>51.374595738972374</c:v>
                </c:pt>
                <c:pt idx="8">
                  <c:v>56.230390880077543</c:v>
                </c:pt>
                <c:pt idx="9">
                  <c:v>59.815601104295943</c:v>
                </c:pt>
                <c:pt idx="10">
                  <c:v>61.590409959438411</c:v>
                </c:pt>
                <c:pt idx="11">
                  <c:v>64.219652602130836</c:v>
                </c:pt>
                <c:pt idx="12">
                  <c:v>67.5247964454514</c:v>
                </c:pt>
                <c:pt idx="13">
                  <c:v>68.888792252961892</c:v>
                </c:pt>
                <c:pt idx="14">
                  <c:v>67.415125098566449</c:v>
                </c:pt>
                <c:pt idx="15">
                  <c:v>67.583039547963693</c:v>
                </c:pt>
                <c:pt idx="16">
                  <c:v>70.003711212095865</c:v>
                </c:pt>
                <c:pt idx="17">
                  <c:v>71.213025811204218</c:v>
                </c:pt>
                <c:pt idx="18">
                  <c:v>72.168835173845707</c:v>
                </c:pt>
                <c:pt idx="19">
                  <c:v>70.71740465876438</c:v>
                </c:pt>
                <c:pt idx="20">
                  <c:v>68.612987180672178</c:v>
                </c:pt>
                <c:pt idx="21">
                  <c:v>67.913719603204569</c:v>
                </c:pt>
                <c:pt idx="22">
                  <c:v>68.941007815235793</c:v>
                </c:pt>
                <c:pt idx="23">
                  <c:v>73.987992463096575</c:v>
                </c:pt>
                <c:pt idx="24">
                  <c:v>77.595685115093858</c:v>
                </c:pt>
                <c:pt idx="25">
                  <c:v>82.586673134323632</c:v>
                </c:pt>
                <c:pt idx="26">
                  <c:v>87.451003966595977</c:v>
                </c:pt>
                <c:pt idx="27">
                  <c:v>91.333038678752885</c:v>
                </c:pt>
                <c:pt idx="28">
                  <c:v>95.602359767711178</c:v>
                </c:pt>
                <c:pt idx="29">
                  <c:v>97.516922813662106</c:v>
                </c:pt>
                <c:pt idx="30">
                  <c:v>97.779563903842174</c:v>
                </c:pt>
                <c:pt idx="31">
                  <c:v>96.437372252871043</c:v>
                </c:pt>
                <c:pt idx="32">
                  <c:v>97.682495401588596</c:v>
                </c:pt>
                <c:pt idx="33">
                  <c:v>99.10753862572011</c:v>
                </c:pt>
                <c:pt idx="34">
                  <c:v>100.90418945911003</c:v>
                </c:pt>
                <c:pt idx="35">
                  <c:v>101.03418588923105</c:v>
                </c:pt>
                <c:pt idx="36">
                  <c:v>101.58304775963504</c:v>
                </c:pt>
                <c:pt idx="37">
                  <c:v>103.69088352567302</c:v>
                </c:pt>
                <c:pt idx="38">
                  <c:v>107.10033473834201</c:v>
                </c:pt>
                <c:pt idx="39">
                  <c:v>112.49209572100992</c:v>
                </c:pt>
                <c:pt idx="40">
                  <c:v>118.00696283634433</c:v>
                </c:pt>
                <c:pt idx="41">
                  <c:v>121.92028916477062</c:v>
                </c:pt>
                <c:pt idx="42">
                  <c:v>127.08222713859597</c:v>
                </c:pt>
                <c:pt idx="43">
                  <c:v>130.34520206100075</c:v>
                </c:pt>
                <c:pt idx="44">
                  <c:v>136.14940614082781</c:v>
                </c:pt>
                <c:pt idx="45">
                  <c:v>140.62386213576937</c:v>
                </c:pt>
                <c:pt idx="46">
                  <c:v>141.4976404225317</c:v>
                </c:pt>
                <c:pt idx="47">
                  <c:v>142.95127033619579</c:v>
                </c:pt>
                <c:pt idx="48">
                  <c:v>144.3812604015566</c:v>
                </c:pt>
                <c:pt idx="49">
                  <c:v>142.77796038487261</c:v>
                </c:pt>
                <c:pt idx="50">
                  <c:v>144.68624865102979</c:v>
                </c:pt>
                <c:pt idx="51">
                  <c:v>148.62422135885964</c:v>
                </c:pt>
                <c:pt idx="52">
                  <c:v>152.15558187231656</c:v>
                </c:pt>
                <c:pt idx="53">
                  <c:v>154.11051815174076</c:v>
                </c:pt>
              </c:numCache>
            </c:numRef>
          </c:val>
          <c:smooth val="0"/>
        </c:ser>
        <c:dLbls>
          <c:showLegendKey val="0"/>
          <c:showVal val="0"/>
          <c:showCatName val="0"/>
          <c:showSerName val="0"/>
          <c:showPercent val="0"/>
          <c:showBubbleSize val="0"/>
        </c:dLbls>
        <c:marker val="1"/>
        <c:smooth val="0"/>
        <c:axId val="191685376"/>
        <c:axId val="191687296"/>
      </c:lineChart>
      <c:catAx>
        <c:axId val="1916853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1687296"/>
        <c:crosses val="autoZero"/>
        <c:auto val="1"/>
        <c:lblAlgn val="ctr"/>
        <c:lblOffset val="100"/>
        <c:tickLblSkip val="3"/>
        <c:noMultiLvlLbl val="0"/>
      </c:catAx>
      <c:valAx>
        <c:axId val="191687296"/>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6853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Gini Coefficienty (Income Inequality)</a:t>
            </a:r>
          </a:p>
        </c:rich>
      </c:tx>
      <c:layout/>
      <c:overlay val="1"/>
    </c:title>
    <c:autoTitleDeleted val="0"/>
    <c:plotArea>
      <c:layout>
        <c:manualLayout>
          <c:layoutTarget val="inner"/>
          <c:xMode val="edge"/>
          <c:yMode val="edge"/>
          <c:x val="0.10339396545947313"/>
          <c:y val="0.10562136453147829"/>
          <c:w val="0.8878040115348379"/>
          <c:h val="0.74762419134999136"/>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AdjPersConsump!$C$2:$BD$2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AdjPersConsump!$C$4:$BD$4</c:f>
              <c:numCache>
                <c:formatCode>0.000</c:formatCode>
                <c:ptCount val="54"/>
                <c:pt idx="0">
                  <c:v>0.36399999999999999</c:v>
                </c:pt>
                <c:pt idx="1">
                  <c:v>0.374</c:v>
                </c:pt>
                <c:pt idx="2">
                  <c:v>0.36199999999999999</c:v>
                </c:pt>
                <c:pt idx="3">
                  <c:v>0.36199999999999999</c:v>
                </c:pt>
                <c:pt idx="4">
                  <c:v>0.36099999999999999</c:v>
                </c:pt>
                <c:pt idx="5">
                  <c:v>0.35599999999999998</c:v>
                </c:pt>
                <c:pt idx="6">
                  <c:v>0.34899999999999998</c:v>
                </c:pt>
                <c:pt idx="7">
                  <c:v>0.35799999999999998</c:v>
                </c:pt>
                <c:pt idx="8">
                  <c:v>0.34799999999999998</c:v>
                </c:pt>
                <c:pt idx="9">
                  <c:v>0.34899999999999998</c:v>
                </c:pt>
                <c:pt idx="10">
                  <c:v>0.35259999999999997</c:v>
                </c:pt>
                <c:pt idx="11">
                  <c:v>0.35619999999999996</c:v>
                </c:pt>
                <c:pt idx="12">
                  <c:v>0.35980000000000001</c:v>
                </c:pt>
                <c:pt idx="13">
                  <c:v>0.3634</c:v>
                </c:pt>
                <c:pt idx="14">
                  <c:v>0.36699999999999999</c:v>
                </c:pt>
                <c:pt idx="15">
                  <c:v>0.37059999999999998</c:v>
                </c:pt>
                <c:pt idx="16">
                  <c:v>0.37419999999999998</c:v>
                </c:pt>
                <c:pt idx="17">
                  <c:v>0.37780000000000002</c:v>
                </c:pt>
                <c:pt idx="18">
                  <c:v>0.38140000000000002</c:v>
                </c:pt>
                <c:pt idx="19">
                  <c:v>0.38500000000000001</c:v>
                </c:pt>
                <c:pt idx="20">
                  <c:v>0.38750000000000001</c:v>
                </c:pt>
                <c:pt idx="21">
                  <c:v>0.39</c:v>
                </c:pt>
                <c:pt idx="22">
                  <c:v>0.39250000000000002</c:v>
                </c:pt>
                <c:pt idx="23">
                  <c:v>0.39500000000000002</c:v>
                </c:pt>
                <c:pt idx="24">
                  <c:v>0.39749999999999996</c:v>
                </c:pt>
                <c:pt idx="25">
                  <c:v>0.39999999999999997</c:v>
                </c:pt>
                <c:pt idx="26">
                  <c:v>0.40249999999999997</c:v>
                </c:pt>
                <c:pt idx="27">
                  <c:v>0.40499999999999997</c:v>
                </c:pt>
                <c:pt idx="28">
                  <c:v>0.40749999999999997</c:v>
                </c:pt>
                <c:pt idx="29">
                  <c:v>0.41</c:v>
                </c:pt>
                <c:pt idx="30">
                  <c:v>0.41239999999999999</c:v>
                </c:pt>
                <c:pt idx="31">
                  <c:v>0.4148</c:v>
                </c:pt>
                <c:pt idx="32">
                  <c:v>0.41719999999999996</c:v>
                </c:pt>
                <c:pt idx="33">
                  <c:v>0.41959999999999997</c:v>
                </c:pt>
                <c:pt idx="34">
                  <c:v>0.42199999999999999</c:v>
                </c:pt>
                <c:pt idx="35">
                  <c:v>0.4244</c:v>
                </c:pt>
                <c:pt idx="36">
                  <c:v>0.42680000000000001</c:v>
                </c:pt>
                <c:pt idx="37">
                  <c:v>0.42919999999999997</c:v>
                </c:pt>
                <c:pt idx="38">
                  <c:v>0.43159999999999998</c:v>
                </c:pt>
                <c:pt idx="39">
                  <c:v>0.434</c:v>
                </c:pt>
                <c:pt idx="40">
                  <c:v>0.43385714285714283</c:v>
                </c:pt>
                <c:pt idx="41">
                  <c:v>0.43371428571428572</c:v>
                </c:pt>
                <c:pt idx="42">
                  <c:v>0.43357142857142855</c:v>
                </c:pt>
                <c:pt idx="43">
                  <c:v>0.43342857142857144</c:v>
                </c:pt>
                <c:pt idx="44">
                  <c:v>0.43328571428571427</c:v>
                </c:pt>
                <c:pt idx="45">
                  <c:v>0.43314285714285716</c:v>
                </c:pt>
                <c:pt idx="46">
                  <c:v>0.433</c:v>
                </c:pt>
                <c:pt idx="47">
                  <c:v>0.442</c:v>
                </c:pt>
                <c:pt idx="48">
                  <c:v>0.438</c:v>
                </c:pt>
                <c:pt idx="49">
                  <c:v>0.44800000000000001</c:v>
                </c:pt>
                <c:pt idx="50">
                  <c:v>0.45100000000000001</c:v>
                </c:pt>
                <c:pt idx="51">
                  <c:v>0.44600000000000001</c:v>
                </c:pt>
                <c:pt idx="52">
                  <c:v>0.44700000000000001</c:v>
                </c:pt>
                <c:pt idx="53">
                  <c:v>0.44729999999999998</c:v>
                </c:pt>
              </c:numCache>
            </c:numRef>
          </c:val>
          <c:smooth val="0"/>
        </c:ser>
        <c:dLbls>
          <c:showLegendKey val="0"/>
          <c:showVal val="0"/>
          <c:showCatName val="0"/>
          <c:showSerName val="0"/>
          <c:showPercent val="0"/>
          <c:showBubbleSize val="0"/>
        </c:dLbls>
        <c:marker val="1"/>
        <c:smooth val="0"/>
        <c:axId val="192132992"/>
        <c:axId val="192139264"/>
      </c:lineChart>
      <c:catAx>
        <c:axId val="19213299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2139264"/>
        <c:crosses val="autoZero"/>
        <c:auto val="1"/>
        <c:lblAlgn val="ctr"/>
        <c:lblOffset val="100"/>
        <c:tickLblSkip val="3"/>
        <c:noMultiLvlLbl val="0"/>
      </c:catAx>
      <c:valAx>
        <c:axId val="192139264"/>
        <c:scaling>
          <c:orientation val="minMax"/>
          <c:max val="0.5"/>
          <c:min val="0"/>
        </c:scaling>
        <c:delete val="0"/>
        <c:axPos val="l"/>
        <c:majorGridlines/>
        <c:title>
          <c:tx>
            <c:rich>
              <a:bodyPr/>
              <a:lstStyle/>
              <a:p>
                <a:pPr>
                  <a:defRPr/>
                </a:pPr>
                <a:r>
                  <a:rPr lang="en-US"/>
                  <a:t>GINI Index</a:t>
                </a:r>
              </a:p>
            </c:rich>
          </c:tx>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2132992"/>
        <c:crosses val="autoZero"/>
        <c:crossBetween val="between"/>
        <c:majorUnit val="5.000000000000001E-2"/>
        <c:minorUnit val="1.0000000000000002E-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Adjusted Personal Consumption</a:t>
            </a:r>
          </a:p>
        </c:rich>
      </c:tx>
      <c:layout/>
      <c:overlay val="1"/>
    </c:title>
    <c:autoTitleDeleted val="0"/>
    <c:plotArea>
      <c:layout>
        <c:manualLayout>
          <c:layoutTarget val="inner"/>
          <c:xMode val="edge"/>
          <c:yMode val="edge"/>
          <c:x val="8.4955282173853633E-2"/>
          <c:y val="0.10437492114401711"/>
          <c:w val="0.90969739429487229"/>
          <c:h val="0.74887053631205991"/>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AdjPersConsump!$C$2:$BD$2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AdjPersConsump!$C$5:$BD$5</c:f>
              <c:numCache>
                <c:formatCode>0.000000</c:formatCode>
                <c:ptCount val="54"/>
                <c:pt idx="0">
                  <c:v>34.316670945236297</c:v>
                </c:pt>
                <c:pt idx="1">
                  <c:v>35.718086337858153</c:v>
                </c:pt>
                <c:pt idx="2">
                  <c:v>38.14011826419982</c:v>
                </c:pt>
                <c:pt idx="3">
                  <c:v>40.411005975497346</c:v>
                </c:pt>
                <c:pt idx="4">
                  <c:v>43.652239060715161</c:v>
                </c:pt>
                <c:pt idx="5">
                  <c:v>46.847809645892589</c:v>
                </c:pt>
                <c:pt idx="6">
                  <c:v>50.122753630442382</c:v>
                </c:pt>
                <c:pt idx="7">
                  <c:v>52.161387619262932</c:v>
                </c:pt>
                <c:pt idx="8">
                  <c:v>55.496812326338585</c:v>
                </c:pt>
                <c:pt idx="9">
                  <c:v>59.204891620531157</c:v>
                </c:pt>
                <c:pt idx="10">
                  <c:v>61.590409959438411</c:v>
                </c:pt>
                <c:pt idx="11">
                  <c:v>64.87532687713842</c:v>
                </c:pt>
                <c:pt idx="12">
                  <c:v>68.903635170372709</c:v>
                </c:pt>
                <c:pt idx="13">
                  <c:v>70.998828998089493</c:v>
                </c:pt>
                <c:pt idx="14">
                  <c:v>70.168323627832933</c:v>
                </c:pt>
                <c:pt idx="15">
                  <c:v>71.03310963265838</c:v>
                </c:pt>
                <c:pt idx="16">
                  <c:v>74.292083765077351</c:v>
                </c:pt>
                <c:pt idx="17">
                  <c:v>76.302555733048663</c:v>
                </c:pt>
                <c:pt idx="18">
                  <c:v>78.063510309996474</c:v>
                </c:pt>
                <c:pt idx="19">
                  <c:v>77.215543941078536</c:v>
                </c:pt>
                <c:pt idx="20">
                  <c:v>75.404232933949146</c:v>
                </c:pt>
                <c:pt idx="21">
                  <c:v>75.117273525949486</c:v>
                </c:pt>
                <c:pt idx="22">
                  <c:v>76.742330026886137</c:v>
                </c:pt>
                <c:pt idx="23">
                  <c:v>82.885017081461001</c:v>
                </c:pt>
                <c:pt idx="24">
                  <c:v>87.476701172007395</c:v>
                </c:pt>
                <c:pt idx="25">
                  <c:v>93.688795387774974</c:v>
                </c:pt>
                <c:pt idx="26">
                  <c:v>99.827081952793193</c:v>
                </c:pt>
                <c:pt idx="27">
                  <c:v>104.90607108591867</c:v>
                </c:pt>
                <c:pt idx="28">
                  <c:v>110.48769598792485</c:v>
                </c:pt>
                <c:pt idx="29">
                  <c:v>113.39177071356059</c:v>
                </c:pt>
                <c:pt idx="30">
                  <c:v>114.36271172417618</c:v>
                </c:pt>
                <c:pt idx="31">
                  <c:v>113.44929668318466</c:v>
                </c:pt>
                <c:pt idx="32">
                  <c:v>115.57894804748372</c:v>
                </c:pt>
                <c:pt idx="33">
                  <c:v>117.93965742300669</c:v>
                </c:pt>
                <c:pt idx="34">
                  <c:v>120.76451489434044</c:v>
                </c:pt>
                <c:pt idx="35">
                  <c:v>121.60779492736717</c:v>
                </c:pt>
                <c:pt idx="36">
                  <c:v>122.95985474705682</c:v>
                </c:pt>
                <c:pt idx="37">
                  <c:v>126.21703689511871</c:v>
                </c:pt>
                <c:pt idx="38">
                  <c:v>131.09615562413052</c:v>
                </c:pt>
                <c:pt idx="39">
                  <c:v>138.46162661065884</c:v>
                </c:pt>
                <c:pt idx="40">
                  <c:v>145.20182567619227</c:v>
                </c:pt>
                <c:pt idx="41">
                  <c:v>149.96758686664114</c:v>
                </c:pt>
                <c:pt idx="42">
                  <c:v>156.26552117560925</c:v>
                </c:pt>
                <c:pt idx="43">
                  <c:v>160.22499921119694</c:v>
                </c:pt>
                <c:pt idx="44">
                  <c:v>167.30457370761314</c:v>
                </c:pt>
                <c:pt idx="45">
                  <c:v>172.74594846270676</c:v>
                </c:pt>
                <c:pt idx="46">
                  <c:v>173.76199178376697</c:v>
                </c:pt>
                <c:pt idx="47">
                  <c:v>179.19586355246327</c:v>
                </c:pt>
                <c:pt idx="48">
                  <c:v>179.35051632411174</c:v>
                </c:pt>
                <c:pt idx="49">
                  <c:v>181.40818562797205</c:v>
                </c:pt>
                <c:pt idx="50">
                  <c:v>185.06380641410786</c:v>
                </c:pt>
                <c:pt idx="51">
                  <c:v>187.99320115159219</c:v>
                </c:pt>
                <c:pt idx="52">
                  <c:v>192.89150623064523</c:v>
                </c:pt>
                <c:pt idx="53">
                  <c:v>195.50094943072503</c:v>
                </c:pt>
              </c:numCache>
            </c:numRef>
          </c:val>
          <c:smooth val="0"/>
        </c:ser>
        <c:dLbls>
          <c:showLegendKey val="0"/>
          <c:showVal val="0"/>
          <c:showCatName val="0"/>
          <c:showSerName val="0"/>
          <c:showPercent val="0"/>
          <c:showBubbleSize val="0"/>
        </c:dLbls>
        <c:marker val="1"/>
        <c:smooth val="0"/>
        <c:axId val="191709568"/>
        <c:axId val="191711104"/>
      </c:lineChart>
      <c:catAx>
        <c:axId val="19170956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1711104"/>
        <c:crosses val="autoZero"/>
        <c:auto val="1"/>
        <c:lblAlgn val="ctr"/>
        <c:lblOffset val="100"/>
        <c:tickLblSkip val="3"/>
        <c:noMultiLvlLbl val="0"/>
      </c:catAx>
      <c:valAx>
        <c:axId val="191711104"/>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709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Percent Difference Personal vs. Adjusted</a:t>
            </a:r>
            <a:r>
              <a:rPr lang="en-US" baseline="0"/>
              <a:t> Income</a:t>
            </a:r>
            <a:endParaRPr lang="en-US"/>
          </a:p>
        </c:rich>
      </c:tx>
      <c:layout/>
      <c:overlay val="1"/>
    </c:title>
    <c:autoTitleDeleted val="0"/>
    <c:plotArea>
      <c:layout>
        <c:manualLayout>
          <c:layoutTarget val="inner"/>
          <c:xMode val="edge"/>
          <c:yMode val="edge"/>
          <c:x val="6.4289566565351258E-2"/>
          <c:y val="0.11803649455672402"/>
          <c:w val="0.92713802735915862"/>
          <c:h val="0.73082497356500986"/>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AdjPersConsump!$C$2:$BD$2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AdjPersConsump!$C$6:$BD$6</c:f>
              <c:numCache>
                <c:formatCode>General</c:formatCode>
                <c:ptCount val="54"/>
                <c:pt idx="0">
                  <c:v>3.1816913201228196</c:v>
                </c:pt>
                <c:pt idx="1">
                  <c:v>5.8904486650151355</c:v>
                </c:pt>
                <c:pt idx="2">
                  <c:v>2.6308424293310955</c:v>
                </c:pt>
                <c:pt idx="3">
                  <c:v>2.6308424293310999</c:v>
                </c:pt>
                <c:pt idx="4">
                  <c:v>2.3542600896861012</c:v>
                </c:pt>
                <c:pt idx="5">
                  <c:v>0.9596387242449973</c:v>
                </c:pt>
                <c:pt idx="6">
                  <c:v>1.0262257696693164</c:v>
                </c:pt>
                <c:pt idx="7">
                  <c:v>1.5198423867154509</c:v>
                </c:pt>
                <c:pt idx="8">
                  <c:v>1.3131601484441906</c:v>
                </c:pt>
                <c:pt idx="9">
                  <c:v>1.0262257696693189</c:v>
                </c:pt>
                <c:pt idx="10">
                  <c:v>0</c:v>
                </c:pt>
                <c:pt idx="11">
                  <c:v>1.0158013544018196</c:v>
                </c:pt>
                <c:pt idx="12">
                  <c:v>2.0213363279056851</c:v>
                </c:pt>
                <c:pt idx="13">
                  <c:v>3.0167597765363285</c:v>
                </c:pt>
                <c:pt idx="14">
                  <c:v>4.002223457476398</c:v>
                </c:pt>
                <c:pt idx="15">
                  <c:v>4.9778761061946915</c:v>
                </c:pt>
                <c:pt idx="16">
                  <c:v>5.9438635112823368</c:v>
                </c:pt>
                <c:pt idx="17">
                  <c:v>6.9003285870755935</c:v>
                </c:pt>
                <c:pt idx="18">
                  <c:v>7.847411444141704</c:v>
                </c:pt>
                <c:pt idx="19">
                  <c:v>8.7852494577006706</c:v>
                </c:pt>
                <c:pt idx="20">
                  <c:v>9.4311579516281583</c:v>
                </c:pt>
                <c:pt idx="21">
                  <c:v>10.072717479127414</c:v>
                </c:pt>
                <c:pt idx="22">
                  <c:v>10.709971815863653</c:v>
                </c:pt>
                <c:pt idx="23">
                  <c:v>11.342964151952922</c:v>
                </c:pt>
                <c:pt idx="24">
                  <c:v>11.971737101719768</c:v>
                </c:pt>
                <c:pt idx="25">
                  <c:v>12.596332713260704</c:v>
                </c:pt>
                <c:pt idx="26">
                  <c:v>13.216792477817505</c:v>
                </c:pt>
                <c:pt idx="27">
                  <c:v>13.833157338965163</c:v>
                </c:pt>
                <c:pt idx="28">
                  <c:v>14.445467701618202</c:v>
                </c:pt>
                <c:pt idx="29">
                  <c:v>15.053763440860218</c:v>
                </c:pt>
                <c:pt idx="30">
                  <c:v>15.633986928104596</c:v>
                </c:pt>
                <c:pt idx="31">
                  <c:v>16.210581183216057</c:v>
                </c:pt>
                <c:pt idx="32">
                  <c:v>16.783580150688486</c:v>
                </c:pt>
                <c:pt idx="33">
                  <c:v>17.353017353017357</c:v>
                </c:pt>
                <c:pt idx="34">
                  <c:v>17.918925897237298</c:v>
                </c:pt>
                <c:pt idx="35">
                  <c:v>18.48133848133849</c:v>
                </c:pt>
                <c:pt idx="36">
                  <c:v>19.040287400564544</c:v>
                </c:pt>
                <c:pt idx="37">
                  <c:v>19.595804553594267</c:v>
                </c:pt>
                <c:pt idx="38">
                  <c:v>20.147921448610067</c:v>
                </c:pt>
                <c:pt idx="39">
                  <c:v>20.696669209255028</c:v>
                </c:pt>
                <c:pt idx="40">
                  <c:v>20.664099396933818</c:v>
                </c:pt>
                <c:pt idx="41">
                  <c:v>20.63151775008177</c:v>
                </c:pt>
                <c:pt idx="42">
                  <c:v>20.598924262247419</c:v>
                </c:pt>
                <c:pt idx="43">
                  <c:v>20.566318926974674</c:v>
                </c:pt>
                <c:pt idx="44">
                  <c:v>20.533701737802666</c:v>
                </c:pt>
                <c:pt idx="45">
                  <c:v>20.501072688265904</c:v>
                </c:pt>
                <c:pt idx="46">
                  <c:v>20.468431771894107</c:v>
                </c:pt>
                <c:pt idx="47">
                  <c:v>22.501887742260269</c:v>
                </c:pt>
                <c:pt idx="48">
                  <c:v>21.603845180875293</c:v>
                </c:pt>
                <c:pt idx="49">
                  <c:v>23.832125905570837</c:v>
                </c:pt>
                <c:pt idx="50">
                  <c:v>24.489795918367342</c:v>
                </c:pt>
                <c:pt idx="51">
                  <c:v>23.390934134735794</c:v>
                </c:pt>
                <c:pt idx="52">
                  <c:v>23.611805902951488</c:v>
                </c:pt>
                <c:pt idx="53">
                  <c:v>23.677959744968121</c:v>
                </c:pt>
              </c:numCache>
            </c:numRef>
          </c:val>
          <c:smooth val="0"/>
        </c:ser>
        <c:dLbls>
          <c:showLegendKey val="0"/>
          <c:showVal val="0"/>
          <c:showCatName val="0"/>
          <c:showSerName val="0"/>
          <c:showPercent val="0"/>
          <c:showBubbleSize val="0"/>
        </c:dLbls>
        <c:marker val="1"/>
        <c:smooth val="0"/>
        <c:axId val="191742720"/>
        <c:axId val="191744640"/>
      </c:lineChart>
      <c:catAx>
        <c:axId val="1917427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1744640"/>
        <c:crosses val="autoZero"/>
        <c:auto val="1"/>
        <c:lblAlgn val="ctr"/>
        <c:lblOffset val="100"/>
        <c:tickLblSkip val="3"/>
        <c:noMultiLvlLbl val="0"/>
      </c:catAx>
      <c:valAx>
        <c:axId val="191744640"/>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742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6</xdr:col>
      <xdr:colOff>779463</xdr:colOff>
      <xdr:row>29</xdr:row>
      <xdr:rowOff>9525</xdr:rowOff>
    </xdr:from>
    <xdr:to>
      <xdr:col>13</xdr:col>
      <xdr:colOff>341313</xdr:colOff>
      <xdr:row>45</xdr:row>
      <xdr:rowOff>266700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631826</xdr:colOff>
      <xdr:row>45</xdr:row>
      <xdr:rowOff>361950</xdr:rowOff>
    </xdr:from>
    <xdr:to>
      <xdr:col>13</xdr:col>
      <xdr:colOff>295276</xdr:colOff>
      <xdr:row>52</xdr:row>
      <xdr:rowOff>128588</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609600</xdr:colOff>
      <xdr:row>52</xdr:row>
      <xdr:rowOff>301625</xdr:rowOff>
    </xdr:from>
    <xdr:to>
      <xdr:col>13</xdr:col>
      <xdr:colOff>311150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539750</xdr:colOff>
      <xdr:row>58</xdr:row>
      <xdr:rowOff>100013</xdr:rowOff>
    </xdr:from>
    <xdr:to>
      <xdr:col>13</xdr:col>
      <xdr:colOff>311150</xdr:colOff>
      <xdr:row>74</xdr:row>
      <xdr:rowOff>123825</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49</xdr:col>
      <xdr:colOff>787400</xdr:colOff>
      <xdr:row>21</xdr:row>
      <xdr:rowOff>84138</xdr:rowOff>
    </xdr:from>
    <xdr:to>
      <xdr:col>56</xdr:col>
      <xdr:colOff>736600</xdr:colOff>
      <xdr:row>37</xdr:row>
      <xdr:rowOff>303213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226292</xdr:colOff>
      <xdr:row>20</xdr:row>
      <xdr:rowOff>160482</xdr:rowOff>
    </xdr:from>
    <xdr:to>
      <xdr:col>16</xdr:col>
      <xdr:colOff>529936</xdr:colOff>
      <xdr:row>33</xdr:row>
      <xdr:rowOff>834160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288637</xdr:colOff>
      <xdr:row>33</xdr:row>
      <xdr:rowOff>912092</xdr:rowOff>
    </xdr:from>
    <xdr:to>
      <xdr:col>16</xdr:col>
      <xdr:colOff>555336</xdr:colOff>
      <xdr:row>40</xdr:row>
      <xdr:rowOff>428914</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288637</xdr:colOff>
      <xdr:row>40</xdr:row>
      <xdr:rowOff>611910</xdr:rowOff>
    </xdr:from>
    <xdr:to>
      <xdr:col>16</xdr:col>
      <xdr:colOff>625186</xdr:colOff>
      <xdr:row>44</xdr:row>
      <xdr:rowOff>60037</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326737</xdr:colOff>
      <xdr:row>44</xdr:row>
      <xdr:rowOff>256887</xdr:rowOff>
    </xdr:from>
    <xdr:to>
      <xdr:col>16</xdr:col>
      <xdr:colOff>656936</xdr:colOff>
      <xdr:row>55</xdr:row>
      <xdr:rowOff>31173</xdr:rowOff>
    </xdr:to>
    <xdr:graphicFrame macro="">
      <xdr:nvGraphicFramePr>
        <xdr:cNvPr id="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49</xdr:col>
      <xdr:colOff>238125</xdr:colOff>
      <xdr:row>17</xdr:row>
      <xdr:rowOff>85725</xdr:rowOff>
    </xdr:from>
    <xdr:to>
      <xdr:col>56</xdr:col>
      <xdr:colOff>895350</xdr:colOff>
      <xdr:row>27</xdr:row>
      <xdr:rowOff>1289050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49</xdr:col>
      <xdr:colOff>212725</xdr:colOff>
      <xdr:row>27</xdr:row>
      <xdr:rowOff>1352550</xdr:rowOff>
    </xdr:from>
    <xdr:to>
      <xdr:col>57</xdr:col>
      <xdr:colOff>3175</xdr:colOff>
      <xdr:row>34</xdr:row>
      <xdr:rowOff>865187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668337</xdr:colOff>
      <xdr:row>21</xdr:row>
      <xdr:rowOff>166687</xdr:rowOff>
    </xdr:from>
    <xdr:to>
      <xdr:col>11</xdr:col>
      <xdr:colOff>1074737</xdr:colOff>
      <xdr:row>36</xdr:row>
      <xdr:rowOff>423862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36</xdr:row>
      <xdr:rowOff>506412</xdr:rowOff>
    </xdr:from>
    <xdr:to>
      <xdr:col>11</xdr:col>
      <xdr:colOff>1119187</xdr:colOff>
      <xdr:row>47</xdr:row>
      <xdr:rowOff>152400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668337</xdr:colOff>
      <xdr:row>49</xdr:row>
      <xdr:rowOff>50800</xdr:rowOff>
    </xdr:from>
    <xdr:to>
      <xdr:col>11</xdr:col>
      <xdr:colOff>1157287</xdr:colOff>
      <xdr:row>67</xdr:row>
      <xdr:rowOff>61912</xdr:rowOff>
    </xdr:to>
    <xdr:graphicFrame macro="">
      <xdr:nvGraphicFramePr>
        <xdr:cNvPr id="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739422</xdr:colOff>
      <xdr:row>40</xdr:row>
      <xdr:rowOff>26811</xdr:rowOff>
    </xdr:from>
    <xdr:to>
      <xdr:col>11</xdr:col>
      <xdr:colOff>376061</xdr:colOff>
      <xdr:row>57</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747889</xdr:colOff>
      <xdr:row>58</xdr:row>
      <xdr:rowOff>139700</xdr:rowOff>
    </xdr:from>
    <xdr:to>
      <xdr:col>11</xdr:col>
      <xdr:colOff>397228</xdr:colOff>
      <xdr:row>68</xdr:row>
      <xdr:rowOff>1178984</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773289</xdr:colOff>
      <xdr:row>68</xdr:row>
      <xdr:rowOff>1341967</xdr:rowOff>
    </xdr:from>
    <xdr:to>
      <xdr:col>11</xdr:col>
      <xdr:colOff>430389</xdr:colOff>
      <xdr:row>68</xdr:row>
      <xdr:rowOff>4114800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747889</xdr:colOff>
      <xdr:row>69</xdr:row>
      <xdr:rowOff>119945</xdr:rowOff>
    </xdr:from>
    <xdr:to>
      <xdr:col>11</xdr:col>
      <xdr:colOff>409928</xdr:colOff>
      <xdr:row>77</xdr:row>
      <xdr:rowOff>167923</xdr:rowOff>
    </xdr:to>
    <xdr:graphicFrame macro="">
      <xdr:nvGraphicFramePr>
        <xdr:cNvPr id="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728839</xdr:colOff>
      <xdr:row>78</xdr:row>
      <xdr:rowOff>93839</xdr:rowOff>
    </xdr:from>
    <xdr:to>
      <xdr:col>11</xdr:col>
      <xdr:colOff>340078</xdr:colOff>
      <xdr:row>91</xdr:row>
      <xdr:rowOff>88900</xdr:rowOff>
    </xdr:to>
    <xdr:graphicFrame macro="">
      <xdr:nvGraphicFramePr>
        <xdr:cNvPr id="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836789</xdr:colOff>
      <xdr:row>92</xdr:row>
      <xdr:rowOff>33867</xdr:rowOff>
    </xdr:from>
    <xdr:to>
      <xdr:col>11</xdr:col>
      <xdr:colOff>474839</xdr:colOff>
      <xdr:row>108</xdr:row>
      <xdr:rowOff>100189</xdr:rowOff>
    </xdr:to>
    <xdr:graphicFrame macro="">
      <xdr:nvGraphicFramePr>
        <xdr:cNvPr id="7"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287867</xdr:colOff>
      <xdr:row>19</xdr:row>
      <xdr:rowOff>160867</xdr:rowOff>
    </xdr:from>
    <xdr:to>
      <xdr:col>10</xdr:col>
      <xdr:colOff>1087966</xdr:colOff>
      <xdr:row>34</xdr:row>
      <xdr:rowOff>414868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DGPI-2013-10.7Graph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PI"/>
      <sheetName val="GPIvGSP"/>
      <sheetName val="POP"/>
      <sheetName val="GSP"/>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ow r="2">
          <cell r="C2">
            <v>1960</v>
          </cell>
        </row>
      </sheetData>
      <sheetData sheetId="1">
        <row r="1">
          <cell r="B1">
            <v>1960</v>
          </cell>
        </row>
      </sheetData>
      <sheetData sheetId="2">
        <row r="3">
          <cell r="M3">
            <v>180671</v>
          </cell>
          <cell r="BN3">
            <v>315091.13799999998</v>
          </cell>
        </row>
        <row r="4">
          <cell r="BN4">
            <v>5928.8140000000003</v>
          </cell>
        </row>
      </sheetData>
      <sheetData sheetId="3">
        <row r="2">
          <cell r="C2">
            <v>1960</v>
          </cell>
        </row>
      </sheetData>
      <sheetData sheetId="4"/>
      <sheetData sheetId="5"/>
      <sheetData sheetId="6"/>
      <sheetData sheetId="7"/>
      <sheetData sheetId="8"/>
      <sheetData sheetId="9">
        <row r="21">
          <cell r="BD21">
            <v>6.7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census.gov/hhes/www/income/histinc/f04.html"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BD60"/>
  <sheetViews>
    <sheetView tabSelected="1" zoomScale="80" zoomScaleNormal="80" workbookViewId="0">
      <pane xSplit="2" ySplit="2" topLeftCell="C3" activePane="bottomRight" state="frozen"/>
      <selection activeCell="A32" sqref="A32:B32"/>
      <selection pane="topRight" activeCell="A32" sqref="A32:B32"/>
      <selection pane="bottomLeft" activeCell="A32" sqref="A32:B32"/>
      <selection pane="bottomRight" activeCell="F59" sqref="F59"/>
    </sheetView>
  </sheetViews>
  <sheetFormatPr defaultColWidth="11" defaultRowHeight="13.5" x14ac:dyDescent="0.25"/>
  <cols>
    <col min="1" max="1" width="5.53515625" style="9" customWidth="1"/>
    <col min="2" max="2" width="56.61328125" style="9" customWidth="1"/>
    <col min="3" max="29" width="11.84375" style="9" bestFit="1" customWidth="1"/>
    <col min="30" max="53" width="13.15234375" style="9" bestFit="1" customWidth="1"/>
    <col min="54" max="54" width="13.15234375" style="9" customWidth="1"/>
    <col min="55" max="16384" width="11" style="9"/>
  </cols>
  <sheetData>
    <row r="1" spans="1:56" s="2" customFormat="1" ht="18" thickBot="1" x14ac:dyDescent="0.4">
      <c r="A1" s="1" t="s">
        <v>0</v>
      </c>
      <c r="B1" s="1"/>
      <c r="C1" s="1"/>
      <c r="D1" s="1"/>
      <c r="E1" s="1"/>
      <c r="F1" s="1"/>
    </row>
    <row r="2" spans="1:56" s="3" customFormat="1" ht="14" thickTop="1" x14ac:dyDescent="0.25">
      <c r="B2" s="4" t="s">
        <v>1</v>
      </c>
      <c r="C2" s="3">
        <v>1960</v>
      </c>
      <c r="D2" s="3">
        <v>1961</v>
      </c>
      <c r="E2" s="3">
        <v>1962</v>
      </c>
      <c r="F2" s="3">
        <v>1963</v>
      </c>
      <c r="G2" s="3">
        <v>1964</v>
      </c>
      <c r="H2" s="3">
        <v>1965</v>
      </c>
      <c r="I2" s="3">
        <v>1966</v>
      </c>
      <c r="J2" s="3">
        <v>1967</v>
      </c>
      <c r="K2" s="3">
        <v>1968</v>
      </c>
      <c r="L2" s="3">
        <v>1969</v>
      </c>
      <c r="M2" s="3">
        <v>1970</v>
      </c>
      <c r="N2" s="3">
        <v>1971</v>
      </c>
      <c r="O2" s="3">
        <v>1972</v>
      </c>
      <c r="P2" s="3">
        <v>1973</v>
      </c>
      <c r="Q2" s="3">
        <v>1974</v>
      </c>
      <c r="R2" s="3">
        <v>1975</v>
      </c>
      <c r="S2" s="3">
        <v>1976</v>
      </c>
      <c r="T2" s="3">
        <v>1977</v>
      </c>
      <c r="U2" s="3">
        <v>1978</v>
      </c>
      <c r="V2" s="3">
        <v>1979</v>
      </c>
      <c r="W2" s="3">
        <v>1980</v>
      </c>
      <c r="X2" s="3">
        <v>1981</v>
      </c>
      <c r="Y2" s="3">
        <v>1982</v>
      </c>
      <c r="Z2" s="3">
        <v>1983</v>
      </c>
      <c r="AA2" s="3">
        <v>1984</v>
      </c>
      <c r="AB2" s="3">
        <v>1985</v>
      </c>
      <c r="AC2" s="3">
        <v>1986</v>
      </c>
      <c r="AD2" s="3">
        <v>1987</v>
      </c>
      <c r="AE2" s="3">
        <v>1988</v>
      </c>
      <c r="AF2" s="3">
        <v>1989</v>
      </c>
      <c r="AG2" s="3">
        <v>1990</v>
      </c>
      <c r="AH2" s="3">
        <v>1991</v>
      </c>
      <c r="AI2" s="3">
        <v>1992</v>
      </c>
      <c r="AJ2" s="3">
        <v>1993</v>
      </c>
      <c r="AK2" s="3">
        <v>1994</v>
      </c>
      <c r="AL2" s="3">
        <v>1995</v>
      </c>
      <c r="AM2" s="3">
        <v>1996</v>
      </c>
      <c r="AN2" s="3">
        <v>1997</v>
      </c>
      <c r="AO2" s="3">
        <v>1998</v>
      </c>
      <c r="AP2" s="3">
        <v>1999</v>
      </c>
      <c r="AQ2" s="3">
        <v>2000</v>
      </c>
      <c r="AR2" s="3">
        <v>2001</v>
      </c>
      <c r="AS2" s="3">
        <v>2002</v>
      </c>
      <c r="AT2" s="3">
        <v>2003</v>
      </c>
      <c r="AU2" s="3">
        <v>2004</v>
      </c>
      <c r="AV2" s="3">
        <v>2005</v>
      </c>
      <c r="AW2" s="3">
        <v>2006</v>
      </c>
      <c r="AX2" s="3">
        <v>2007</v>
      </c>
      <c r="AY2" s="3">
        <v>2008</v>
      </c>
      <c r="AZ2" s="3">
        <v>2009</v>
      </c>
      <c r="BA2" s="3">
        <v>2010</v>
      </c>
      <c r="BB2" s="3">
        <v>2011</v>
      </c>
      <c r="BC2" s="3">
        <v>2012</v>
      </c>
      <c r="BD2" s="3">
        <v>2013</v>
      </c>
    </row>
    <row r="3" spans="1:56" s="6" customFormat="1" x14ac:dyDescent="0.25">
      <c r="A3" s="5">
        <v>1</v>
      </c>
      <c r="B3" s="6" t="s">
        <v>2</v>
      </c>
      <c r="C3" s="6">
        <v>34.316670945236261</v>
      </c>
      <c r="D3" s="6">
        <v>35.718086337858153</v>
      </c>
      <c r="E3" s="6">
        <v>38.14011826419982</v>
      </c>
      <c r="F3" s="6">
        <v>40.411005975497346</v>
      </c>
      <c r="G3" s="6">
        <v>43.652239060715161</v>
      </c>
      <c r="H3" s="6">
        <v>46.847809645892589</v>
      </c>
      <c r="I3" s="6">
        <v>50.122753630442382</v>
      </c>
      <c r="J3" s="6">
        <v>52.161387619262932</v>
      </c>
      <c r="K3" s="6">
        <v>55.496812326338585</v>
      </c>
      <c r="L3" s="6">
        <v>59.204891620531157</v>
      </c>
      <c r="M3" s="6">
        <v>61.590409959438411</v>
      </c>
      <c r="N3" s="6">
        <v>64.87532687713842</v>
      </c>
      <c r="O3" s="6">
        <v>68.903635170372709</v>
      </c>
      <c r="P3" s="6">
        <v>70.998828998089493</v>
      </c>
      <c r="Q3" s="6">
        <v>70.168323627832933</v>
      </c>
      <c r="R3" s="6">
        <v>71.03310963265838</v>
      </c>
      <c r="S3" s="6">
        <v>74.292083765077351</v>
      </c>
      <c r="T3" s="6">
        <v>76.302555733048663</v>
      </c>
      <c r="U3" s="6">
        <v>78.063510309996474</v>
      </c>
      <c r="V3" s="6">
        <v>77.215543941078536</v>
      </c>
      <c r="W3" s="6">
        <v>75.404232933949146</v>
      </c>
      <c r="X3" s="6">
        <v>75.117273525949486</v>
      </c>
      <c r="Y3" s="6">
        <v>76.742330026886137</v>
      </c>
      <c r="Z3" s="6">
        <v>82.885017081461001</v>
      </c>
      <c r="AA3" s="6">
        <v>87.476701172007395</v>
      </c>
      <c r="AB3" s="6">
        <v>93.688795387774974</v>
      </c>
      <c r="AC3" s="6">
        <v>99.827081952793193</v>
      </c>
      <c r="AD3" s="6">
        <v>104.90607108591867</v>
      </c>
      <c r="AE3" s="6">
        <v>110.48769598792485</v>
      </c>
      <c r="AF3" s="6">
        <v>113.39177071356059</v>
      </c>
      <c r="AG3" s="6">
        <v>114.36271172417618</v>
      </c>
      <c r="AH3" s="6">
        <v>113.44929668318466</v>
      </c>
      <c r="AI3" s="6">
        <v>115.57894804748372</v>
      </c>
      <c r="AJ3" s="6">
        <v>117.93965742300669</v>
      </c>
      <c r="AK3" s="6">
        <v>120.76451489434044</v>
      </c>
      <c r="AL3" s="6">
        <v>121.60779492736717</v>
      </c>
      <c r="AM3" s="6">
        <v>122.95985474705682</v>
      </c>
      <c r="AN3" s="6">
        <v>126.21703689511871</v>
      </c>
      <c r="AO3" s="6">
        <v>131.09615562413052</v>
      </c>
      <c r="AP3" s="6">
        <v>138.46162661065884</v>
      </c>
      <c r="AQ3" s="6">
        <v>145.20182567619227</v>
      </c>
      <c r="AR3" s="6">
        <v>149.96758686664114</v>
      </c>
      <c r="AS3" s="6">
        <v>156.26552117560925</v>
      </c>
      <c r="AT3" s="6">
        <v>160.22499921119694</v>
      </c>
      <c r="AU3" s="6">
        <v>167.30457370761314</v>
      </c>
      <c r="AV3" s="6">
        <v>172.74594846270676</v>
      </c>
      <c r="AW3" s="6">
        <v>173.76199178376697</v>
      </c>
      <c r="AX3" s="6">
        <v>179.19586355246327</v>
      </c>
      <c r="AY3" s="6">
        <v>179.35051632411174</v>
      </c>
      <c r="AZ3" s="6">
        <v>181.40818562797205</v>
      </c>
      <c r="BA3" s="6">
        <f>BA20</f>
        <v>185.06380641410786</v>
      </c>
      <c r="BB3" s="6">
        <f>BB20</f>
        <v>187.99320115159219</v>
      </c>
      <c r="BC3" s="6">
        <f>BC20</f>
        <v>192.89150623064523</v>
      </c>
      <c r="BD3" s="6">
        <f>BD20</f>
        <v>195.50094943072503</v>
      </c>
    </row>
    <row r="4" spans="1:56" s="7" customFormat="1" x14ac:dyDescent="0.25">
      <c r="A4" s="5">
        <v>2</v>
      </c>
      <c r="B4" s="7" t="s">
        <v>3</v>
      </c>
      <c r="C4" s="7">
        <v>7.3121660000000004</v>
      </c>
      <c r="D4" s="7">
        <v>7.7714309999999998</v>
      </c>
      <c r="E4" s="7">
        <v>8.4030330000000006</v>
      </c>
      <c r="F4" s="7">
        <v>8.9974220000000003</v>
      </c>
      <c r="G4" s="7">
        <v>9.8215889999999995</v>
      </c>
      <c r="H4" s="7">
        <v>10.726634000000001</v>
      </c>
      <c r="I4" s="7">
        <v>11.840911</v>
      </c>
      <c r="J4" s="7">
        <v>12.912542999999999</v>
      </c>
      <c r="K4" s="7">
        <v>14.304639</v>
      </c>
      <c r="L4" s="7">
        <v>16.229696000000001</v>
      </c>
      <c r="M4" s="7">
        <v>17.951077000000002</v>
      </c>
      <c r="N4" s="7">
        <v>19.640281000000002</v>
      </c>
      <c r="O4" s="7">
        <v>21.555396999999999</v>
      </c>
      <c r="P4" s="7">
        <v>23.860524000000002</v>
      </c>
      <c r="Q4" s="7">
        <v>26.329322999999999</v>
      </c>
      <c r="R4" s="7">
        <v>28.656434999999998</v>
      </c>
      <c r="S4" s="7">
        <v>31.443930999999999</v>
      </c>
      <c r="T4" s="7">
        <v>34.305903999999998</v>
      </c>
      <c r="U4" s="7">
        <v>38.027188000000002</v>
      </c>
      <c r="V4" s="7">
        <v>42.135216999999997</v>
      </c>
      <c r="W4" s="7">
        <v>47.296143000000001</v>
      </c>
      <c r="X4" s="7">
        <v>52.794352000000003</v>
      </c>
      <c r="Y4" s="7">
        <v>57.330295</v>
      </c>
      <c r="Z4" s="7">
        <v>61.841228000000001</v>
      </c>
      <c r="AA4" s="7">
        <v>68.983524000000003</v>
      </c>
      <c r="AB4" s="7">
        <v>75.325083000000006</v>
      </c>
      <c r="AC4" s="7">
        <v>81.068889999999996</v>
      </c>
      <c r="AD4" s="7">
        <v>87.695612999999994</v>
      </c>
      <c r="AE4" s="7">
        <v>95.867476999999994</v>
      </c>
      <c r="AF4" s="7">
        <v>103.528105</v>
      </c>
      <c r="AG4" s="7">
        <v>109.685959</v>
      </c>
      <c r="AH4" s="7">
        <v>113.435571</v>
      </c>
      <c r="AI4" s="7">
        <v>118.847376</v>
      </c>
      <c r="AJ4" s="7">
        <v>122.906465</v>
      </c>
      <c r="AK4" s="7">
        <v>128.522965</v>
      </c>
      <c r="AL4" s="7">
        <v>133.81428199999999</v>
      </c>
      <c r="AM4" s="7">
        <v>140.035065</v>
      </c>
      <c r="AN4" s="7">
        <v>147.842522</v>
      </c>
      <c r="AO4" s="7">
        <v>157.78377800000001</v>
      </c>
      <c r="AP4" s="7">
        <v>167.074691</v>
      </c>
      <c r="AQ4" s="7">
        <v>181.95720700000001</v>
      </c>
      <c r="AR4" s="7">
        <v>191.65669700000001</v>
      </c>
      <c r="AS4" s="7">
        <v>198.82360199999999</v>
      </c>
      <c r="AT4" s="7">
        <v>205.73707099999999</v>
      </c>
      <c r="AU4" s="7">
        <v>220.12679</v>
      </c>
      <c r="AV4" s="7">
        <v>232.950333</v>
      </c>
      <c r="AW4" s="7">
        <v>245.878837</v>
      </c>
      <c r="AX4" s="7">
        <v>261.11467599999997</v>
      </c>
      <c r="AY4" s="7">
        <v>270.92382199999997</v>
      </c>
      <c r="AZ4" s="7">
        <v>275.14344799999998</v>
      </c>
      <c r="BA4" s="7">
        <f t="shared" ref="BA4:BD6" si="0">BA23</f>
        <v>283.04950000000002</v>
      </c>
      <c r="BB4" s="7">
        <f t="shared" si="0"/>
        <v>296.95729999999998</v>
      </c>
      <c r="BC4" s="7">
        <f t="shared" si="0"/>
        <v>316.68099999999998</v>
      </c>
      <c r="BD4" s="8">
        <f t="shared" si="0"/>
        <v>321.688894</v>
      </c>
    </row>
    <row r="5" spans="1:56" s="7" customFormat="1" x14ac:dyDescent="0.25">
      <c r="A5" s="5">
        <v>3</v>
      </c>
      <c r="B5" s="7" t="s">
        <v>4</v>
      </c>
      <c r="C5" s="7">
        <v>5.8988005805981034</v>
      </c>
      <c r="D5" s="7">
        <v>6.2019209146455223</v>
      </c>
      <c r="E5" s="7">
        <v>6.6889173726993878</v>
      </c>
      <c r="F5" s="7">
        <v>7.1810498423357663</v>
      </c>
      <c r="G5" s="7">
        <v>7.858417020221661</v>
      </c>
      <c r="H5" s="7">
        <v>8.5697212766876696</v>
      </c>
      <c r="I5" s="7">
        <v>9.4307620071215634</v>
      </c>
      <c r="J5" s="7">
        <v>10.117249398858201</v>
      </c>
      <c r="K5" s="7">
        <v>11.215383675706056</v>
      </c>
      <c r="L5" s="7">
        <v>12.617999549788001</v>
      </c>
      <c r="M5" s="7">
        <v>13.877513974600525</v>
      </c>
      <c r="N5" s="7">
        <v>15.25813437005869</v>
      </c>
      <c r="O5" s="7">
        <v>16.725737224863991</v>
      </c>
      <c r="P5" s="7">
        <v>18.306318278253041</v>
      </c>
      <c r="Q5" s="7">
        <v>20.088840620511981</v>
      </c>
      <c r="R5" s="7">
        <v>22.192690465952502</v>
      </c>
      <c r="S5" s="7">
        <v>24.548313392757848</v>
      </c>
      <c r="T5" s="7">
        <v>26.85211891650842</v>
      </c>
      <c r="U5" s="7">
        <v>29.557147922251865</v>
      </c>
      <c r="V5" s="7">
        <v>32.554288560524398</v>
      </c>
      <c r="W5" s="7">
        <v>36.08193260021725</v>
      </c>
      <c r="X5" s="7">
        <v>39.652498045928048</v>
      </c>
      <c r="Y5" s="7">
        <v>43.006009567912386</v>
      </c>
      <c r="Z5" s="7">
        <v>47.940462841541901</v>
      </c>
      <c r="AA5" s="7">
        <v>52.78065767579308</v>
      </c>
      <c r="AB5" s="7">
        <v>58.541895375868684</v>
      </c>
      <c r="AC5" s="7">
        <v>63.536865168560595</v>
      </c>
      <c r="AD5" s="7">
        <v>69.206327963765162</v>
      </c>
      <c r="AE5" s="7">
        <v>75.904148869753257</v>
      </c>
      <c r="AF5" s="7">
        <v>81.652610734503568</v>
      </c>
      <c r="AG5" s="7">
        <v>86.801431024098875</v>
      </c>
      <c r="AH5" s="7">
        <v>89.731673683215732</v>
      </c>
      <c r="AI5" s="7">
        <v>94.167981481196094</v>
      </c>
      <c r="AJ5" s="7">
        <v>98.967947140676358</v>
      </c>
      <c r="AK5" s="7">
        <v>103.9332236198679</v>
      </c>
      <c r="AL5" s="7">
        <v>107.62501711341903</v>
      </c>
      <c r="AM5" s="7">
        <v>112.03485023120335</v>
      </c>
      <c r="AN5" s="7">
        <v>117.6413148761124</v>
      </c>
      <c r="AO5" s="7">
        <v>124.09217983004227</v>
      </c>
      <c r="AP5" s="7">
        <v>133.95880948510896</v>
      </c>
      <c r="AQ5" s="7">
        <v>145.20182567619227</v>
      </c>
      <c r="AR5" s="7">
        <v>154.23495722463502</v>
      </c>
      <c r="AS5" s="7">
        <v>163.25300382980319</v>
      </c>
      <c r="AT5" s="7">
        <v>171.2044126298504</v>
      </c>
      <c r="AU5" s="7">
        <v>183.52981401491365</v>
      </c>
      <c r="AV5" s="7">
        <v>195.91918545160647</v>
      </c>
      <c r="AW5" s="7">
        <v>203.42867330782477</v>
      </c>
      <c r="AX5" s="7">
        <v>215.72184967726852</v>
      </c>
      <c r="AY5" s="7">
        <v>224.24022162939175</v>
      </c>
      <c r="AZ5" s="7">
        <v>226.02174691228674</v>
      </c>
      <c r="BA5" s="7">
        <f t="shared" si="0"/>
        <v>234.37052186123572</v>
      </c>
      <c r="BB5" s="7">
        <f t="shared" si="0"/>
        <v>245.56661027569888</v>
      </c>
      <c r="BC5" s="7">
        <f t="shared" si="0"/>
        <v>257.18195401578839</v>
      </c>
      <c r="BD5" s="7">
        <f t="shared" si="0"/>
        <v>265.56794475631523</v>
      </c>
    </row>
    <row r="6" spans="1:56" s="7" customFormat="1" x14ac:dyDescent="0.25">
      <c r="A6" s="5">
        <v>4</v>
      </c>
      <c r="B6" s="7" t="s">
        <v>5</v>
      </c>
      <c r="C6" s="7">
        <v>0.80671043034281542</v>
      </c>
      <c r="D6" s="7">
        <v>0.79804104477611937</v>
      </c>
      <c r="E6" s="7">
        <v>0.79601226993865037</v>
      </c>
      <c r="F6" s="7">
        <v>0.79812304483837326</v>
      </c>
      <c r="G6" s="7">
        <v>0.80011666342601606</v>
      </c>
      <c r="H6" s="7">
        <v>0.79891989198919899</v>
      </c>
      <c r="I6" s="7">
        <v>0.79645578005962236</v>
      </c>
      <c r="J6" s="7">
        <v>0.78352106156457335</v>
      </c>
      <c r="K6" s="7">
        <v>0.78403821835042853</v>
      </c>
      <c r="L6" s="7">
        <v>0.77746370294231026</v>
      </c>
      <c r="M6" s="7">
        <v>0.77307417123777722</v>
      </c>
      <c r="N6" s="7">
        <v>0.77687963680655525</v>
      </c>
      <c r="O6" s="7">
        <v>0.77594197058230907</v>
      </c>
      <c r="P6" s="7">
        <v>0.7672219720846466</v>
      </c>
      <c r="Q6" s="7">
        <v>0.76298356097162012</v>
      </c>
      <c r="R6" s="7">
        <v>0.7744400329612704</v>
      </c>
      <c r="S6" s="7">
        <v>0.78070115955787611</v>
      </c>
      <c r="T6" s="7">
        <v>0.78272588055130166</v>
      </c>
      <c r="U6" s="7">
        <v>0.77726357053410999</v>
      </c>
      <c r="V6" s="7">
        <v>0.77261471230881285</v>
      </c>
      <c r="W6" s="7">
        <v>0.76289376493591132</v>
      </c>
      <c r="X6" s="7">
        <v>0.75107462339774611</v>
      </c>
      <c r="Y6" s="7">
        <v>0.75014457134595913</v>
      </c>
      <c r="Z6" s="7">
        <v>0.77521848113271463</v>
      </c>
      <c r="AA6" s="7">
        <v>0.76511976505858237</v>
      </c>
      <c r="AB6" s="7">
        <v>0.77718992192638781</v>
      </c>
      <c r="AC6" s="7">
        <v>0.78373917748917743</v>
      </c>
      <c r="AD6" s="7">
        <v>0.78916522270920397</v>
      </c>
      <c r="AE6" s="7">
        <v>0.79176120249574589</v>
      </c>
      <c r="AF6" s="7">
        <v>0.78869994514536479</v>
      </c>
      <c r="AG6" s="7">
        <v>0.79136319557637158</v>
      </c>
      <c r="AH6" s="7">
        <v>0.79103647023750367</v>
      </c>
      <c r="AI6" s="7">
        <v>0.792343799674602</v>
      </c>
      <c r="AJ6" s="7">
        <v>0.80522979113162485</v>
      </c>
      <c r="AK6" s="7">
        <v>0.80867433784979914</v>
      </c>
      <c r="AL6" s="7">
        <v>0.80428647454401792</v>
      </c>
      <c r="AM6" s="7">
        <v>0.80004854663511138</v>
      </c>
      <c r="AN6" s="7">
        <v>0.79572042795720432</v>
      </c>
      <c r="AO6" s="7">
        <v>0.78646982220214212</v>
      </c>
      <c r="AP6" s="7">
        <v>0.80178995803205744</v>
      </c>
      <c r="AQ6" s="7">
        <v>0.79799985980325727</v>
      </c>
      <c r="AR6" s="7">
        <v>0.80474598403746367</v>
      </c>
      <c r="AS6" s="7">
        <v>0.82109468990408485</v>
      </c>
      <c r="AT6" s="7">
        <v>0.83215150190337062</v>
      </c>
      <c r="AU6" s="7">
        <v>0.83374592440526507</v>
      </c>
      <c r="AV6" s="7">
        <v>0.84103415062131059</v>
      </c>
      <c r="AW6" s="7">
        <v>0.82735332487287128</v>
      </c>
      <c r="AX6" s="7">
        <v>0.82615750666296728</v>
      </c>
      <c r="AY6" s="7">
        <v>0.82768735496944146</v>
      </c>
      <c r="AZ6" s="7">
        <v>0.82146875949699794</v>
      </c>
      <c r="BA6" s="7">
        <f t="shared" si="0"/>
        <v>0.82801955792621329</v>
      </c>
      <c r="BB6" s="7">
        <f t="shared" si="0"/>
        <v>0.82694249400738384</v>
      </c>
      <c r="BC6" s="7">
        <f t="shared" si="0"/>
        <v>0.81211678002718324</v>
      </c>
      <c r="BD6" s="7">
        <f t="shared" si="0"/>
        <v>0.82554278282393923</v>
      </c>
    </row>
    <row r="9" spans="1:56" x14ac:dyDescent="0.25">
      <c r="A9" s="64" t="s">
        <v>6</v>
      </c>
      <c r="B9" s="64"/>
    </row>
    <row r="10" spans="1:56" x14ac:dyDescent="0.25">
      <c r="A10" s="9">
        <v>1</v>
      </c>
      <c r="B10" s="9" t="s">
        <v>7</v>
      </c>
    </row>
    <row r="11" spans="1:56" x14ac:dyDescent="0.25">
      <c r="A11" s="9">
        <v>2</v>
      </c>
      <c r="B11" s="9" t="s">
        <v>8</v>
      </c>
    </row>
    <row r="12" spans="1:56" x14ac:dyDescent="0.25">
      <c r="A12" s="9">
        <v>3</v>
      </c>
      <c r="B12" s="9" t="s">
        <v>8</v>
      </c>
    </row>
    <row r="13" spans="1:56" x14ac:dyDescent="0.25">
      <c r="A13" s="9">
        <v>4</v>
      </c>
      <c r="B13" s="9" t="s">
        <v>9</v>
      </c>
    </row>
    <row r="14" spans="1:56" x14ac:dyDescent="0.25">
      <c r="A14" s="9">
        <v>5</v>
      </c>
      <c r="B14" s="9" t="s">
        <v>10</v>
      </c>
    </row>
    <row r="15" spans="1:56" x14ac:dyDescent="0.25">
      <c r="A15" s="9">
        <v>6</v>
      </c>
      <c r="B15" s="9" t="s">
        <v>11</v>
      </c>
    </row>
    <row r="18" spans="1:56" x14ac:dyDescent="0.25">
      <c r="A18" s="64" t="s">
        <v>12</v>
      </c>
      <c r="B18" s="64"/>
    </row>
    <row r="20" spans="1:56" s="10" customFormat="1" x14ac:dyDescent="0.25">
      <c r="A20" s="10">
        <v>1</v>
      </c>
      <c r="B20" s="10" t="s">
        <v>13</v>
      </c>
      <c r="C20" s="10">
        <f t="shared" ref="C20:BB20" si="1">C24/C27</f>
        <v>34.316670945236261</v>
      </c>
      <c r="D20" s="10">
        <f t="shared" si="1"/>
        <v>35.718086337858153</v>
      </c>
      <c r="E20" s="10">
        <f t="shared" si="1"/>
        <v>38.14011826419982</v>
      </c>
      <c r="F20" s="10">
        <f t="shared" si="1"/>
        <v>40.411005975497346</v>
      </c>
      <c r="G20" s="10">
        <f t="shared" si="1"/>
        <v>43.652239060715161</v>
      </c>
      <c r="H20" s="10">
        <f t="shared" si="1"/>
        <v>46.847809645892589</v>
      </c>
      <c r="I20" s="10">
        <f t="shared" si="1"/>
        <v>50.122753630442382</v>
      </c>
      <c r="J20" s="10">
        <f t="shared" si="1"/>
        <v>52.161387619262932</v>
      </c>
      <c r="K20" s="10">
        <f t="shared" si="1"/>
        <v>55.496812326338585</v>
      </c>
      <c r="L20" s="10">
        <f t="shared" si="1"/>
        <v>59.204891620531157</v>
      </c>
      <c r="M20" s="10">
        <f t="shared" si="1"/>
        <v>61.590409959438411</v>
      </c>
      <c r="N20" s="10">
        <f t="shared" si="1"/>
        <v>64.87532687713842</v>
      </c>
      <c r="O20" s="10">
        <f t="shared" si="1"/>
        <v>68.903635170372709</v>
      </c>
      <c r="P20" s="10">
        <f t="shared" si="1"/>
        <v>70.998828998089493</v>
      </c>
      <c r="Q20" s="10">
        <f t="shared" si="1"/>
        <v>70.168323627832933</v>
      </c>
      <c r="R20" s="10">
        <f t="shared" si="1"/>
        <v>71.03310963265838</v>
      </c>
      <c r="S20" s="10">
        <f t="shared" si="1"/>
        <v>74.292083765077351</v>
      </c>
      <c r="T20" s="10">
        <f t="shared" si="1"/>
        <v>76.302555733048663</v>
      </c>
      <c r="U20" s="10">
        <f t="shared" si="1"/>
        <v>78.063510309996474</v>
      </c>
      <c r="V20" s="10">
        <f t="shared" si="1"/>
        <v>77.215543941078536</v>
      </c>
      <c r="W20" s="10">
        <f t="shared" si="1"/>
        <v>75.404232933949146</v>
      </c>
      <c r="X20" s="10">
        <f t="shared" si="1"/>
        <v>75.117273525949486</v>
      </c>
      <c r="Y20" s="10">
        <f t="shared" si="1"/>
        <v>76.742330026886137</v>
      </c>
      <c r="Z20" s="10">
        <f t="shared" si="1"/>
        <v>82.885017081461001</v>
      </c>
      <c r="AA20" s="10">
        <f t="shared" si="1"/>
        <v>87.476701172007395</v>
      </c>
      <c r="AB20" s="10">
        <f t="shared" si="1"/>
        <v>93.688795387774974</v>
      </c>
      <c r="AC20" s="10">
        <f t="shared" si="1"/>
        <v>99.827081952793193</v>
      </c>
      <c r="AD20" s="10">
        <f t="shared" si="1"/>
        <v>104.90607108591867</v>
      </c>
      <c r="AE20" s="10">
        <f t="shared" si="1"/>
        <v>110.48769598792485</v>
      </c>
      <c r="AF20" s="10">
        <f t="shared" si="1"/>
        <v>113.39177071356059</v>
      </c>
      <c r="AG20" s="10">
        <f t="shared" si="1"/>
        <v>114.36271172417618</v>
      </c>
      <c r="AH20" s="10">
        <f t="shared" si="1"/>
        <v>113.44929668318466</v>
      </c>
      <c r="AI20" s="10">
        <f t="shared" si="1"/>
        <v>115.57894804748372</v>
      </c>
      <c r="AJ20" s="10">
        <f t="shared" si="1"/>
        <v>117.93965742300669</v>
      </c>
      <c r="AK20" s="10">
        <f t="shared" si="1"/>
        <v>120.76451489434044</v>
      </c>
      <c r="AL20" s="10">
        <f t="shared" si="1"/>
        <v>121.60779492736717</v>
      </c>
      <c r="AM20" s="10">
        <f t="shared" si="1"/>
        <v>122.95985474705682</v>
      </c>
      <c r="AN20" s="10">
        <f t="shared" si="1"/>
        <v>126.21703689511871</v>
      </c>
      <c r="AO20" s="10">
        <f t="shared" si="1"/>
        <v>131.09615562413052</v>
      </c>
      <c r="AP20" s="10">
        <f t="shared" si="1"/>
        <v>138.46162661065884</v>
      </c>
      <c r="AQ20" s="10">
        <f t="shared" si="1"/>
        <v>145.20182567619227</v>
      </c>
      <c r="AR20" s="10">
        <f t="shared" si="1"/>
        <v>149.96758686664114</v>
      </c>
      <c r="AS20" s="10">
        <f t="shared" si="1"/>
        <v>156.26552117560925</v>
      </c>
      <c r="AT20" s="10">
        <f t="shared" si="1"/>
        <v>160.22499921119694</v>
      </c>
      <c r="AU20" s="10">
        <f t="shared" si="1"/>
        <v>167.30457370761314</v>
      </c>
      <c r="AV20" s="10">
        <f t="shared" si="1"/>
        <v>172.74594846270676</v>
      </c>
      <c r="AW20" s="10">
        <f t="shared" si="1"/>
        <v>173.76199178376697</v>
      </c>
      <c r="AX20" s="10">
        <f t="shared" si="1"/>
        <v>179.19586355246327</v>
      </c>
      <c r="AY20" s="10">
        <f t="shared" si="1"/>
        <v>179.35051632411174</v>
      </c>
      <c r="AZ20" s="10">
        <f t="shared" si="1"/>
        <v>181.40818562797205</v>
      </c>
      <c r="BA20" s="10">
        <f t="shared" si="1"/>
        <v>185.06380641410786</v>
      </c>
      <c r="BB20" s="10">
        <f t="shared" si="1"/>
        <v>187.99320115159219</v>
      </c>
      <c r="BC20" s="10">
        <f>BC24/BC27</f>
        <v>192.89150623064523</v>
      </c>
      <c r="BD20" s="10">
        <f>BD24/BD27</f>
        <v>195.50094943072503</v>
      </c>
    </row>
    <row r="21" spans="1:56" s="11" customFormat="1" x14ac:dyDescent="0.25">
      <c r="A21" s="11">
        <v>2</v>
      </c>
      <c r="B21" s="11" t="s">
        <v>14</v>
      </c>
      <c r="C21" s="11">
        <v>411.3</v>
      </c>
      <c r="D21" s="11">
        <v>428.8</v>
      </c>
      <c r="E21" s="11">
        <v>456.4</v>
      </c>
      <c r="F21" s="11">
        <v>479.5</v>
      </c>
      <c r="G21" s="11">
        <v>514.29999999999995</v>
      </c>
      <c r="H21" s="11">
        <v>555.5</v>
      </c>
      <c r="I21" s="11">
        <v>603.79999999999995</v>
      </c>
      <c r="J21" s="11">
        <v>648.1</v>
      </c>
      <c r="K21" s="11">
        <v>711.7</v>
      </c>
      <c r="L21" s="11">
        <v>778.3</v>
      </c>
      <c r="M21" s="11">
        <v>838.6</v>
      </c>
      <c r="N21" s="11">
        <v>903.1</v>
      </c>
      <c r="O21" s="11">
        <v>992.6</v>
      </c>
      <c r="P21" s="11">
        <v>1110.5</v>
      </c>
      <c r="Q21" s="11">
        <v>1222.7</v>
      </c>
      <c r="R21" s="11">
        <v>1334.9</v>
      </c>
      <c r="S21" s="11">
        <v>1474.7</v>
      </c>
      <c r="T21" s="11">
        <v>1632.5</v>
      </c>
      <c r="U21" s="11">
        <v>1836.7</v>
      </c>
      <c r="V21" s="11">
        <v>2059.5</v>
      </c>
      <c r="W21" s="11">
        <v>2301.5</v>
      </c>
      <c r="X21" s="11">
        <v>2582.3000000000002</v>
      </c>
      <c r="Y21" s="11">
        <v>2766.8</v>
      </c>
      <c r="Z21" s="11">
        <v>2952.2</v>
      </c>
      <c r="AA21" s="11">
        <v>3268.9</v>
      </c>
      <c r="AB21" s="11">
        <v>3496.7</v>
      </c>
      <c r="AC21" s="11">
        <v>3696</v>
      </c>
      <c r="AD21" s="11">
        <v>3924.4</v>
      </c>
      <c r="AE21" s="11">
        <v>4231.2</v>
      </c>
      <c r="AF21" s="11">
        <v>4557.5</v>
      </c>
      <c r="AG21" s="11">
        <v>4846.7</v>
      </c>
      <c r="AH21" s="11">
        <v>5031.5</v>
      </c>
      <c r="AI21" s="11">
        <v>5347.3</v>
      </c>
      <c r="AJ21" s="11">
        <v>5568.1</v>
      </c>
      <c r="AK21" s="11">
        <v>5874.8</v>
      </c>
      <c r="AL21" s="11">
        <v>6200.9</v>
      </c>
      <c r="AM21" s="11">
        <v>6591.6</v>
      </c>
      <c r="AN21" s="11">
        <v>7000.7</v>
      </c>
      <c r="AO21" s="11">
        <v>7525.4</v>
      </c>
      <c r="AP21" s="11">
        <v>7910.8</v>
      </c>
      <c r="AQ21" s="11">
        <v>8559.4</v>
      </c>
      <c r="AR21" s="11">
        <v>8883.2999999999993</v>
      </c>
      <c r="AS21" s="11">
        <v>9060.1</v>
      </c>
      <c r="AT21" s="11">
        <v>9378.1</v>
      </c>
      <c r="AU21" s="11">
        <v>9937.2000000000007</v>
      </c>
      <c r="AV21" s="11">
        <v>10485.9</v>
      </c>
      <c r="AW21" s="11">
        <v>11268.1</v>
      </c>
      <c r="AX21" s="11">
        <v>11894.1</v>
      </c>
      <c r="AY21" s="11">
        <v>12238.8</v>
      </c>
      <c r="AZ21" s="11">
        <v>12174.9</v>
      </c>
      <c r="BA21" s="11">
        <v>12373.5</v>
      </c>
      <c r="BB21" s="11">
        <v>12974.3</v>
      </c>
      <c r="BC21" s="11">
        <v>13729.06</v>
      </c>
      <c r="BD21" s="9">
        <v>14301.3</v>
      </c>
    </row>
    <row r="22" spans="1:56" s="11" customFormat="1" x14ac:dyDescent="0.25">
      <c r="A22" s="11">
        <v>3</v>
      </c>
      <c r="B22" s="11" t="s">
        <v>15</v>
      </c>
      <c r="C22" s="11">
        <v>331.8</v>
      </c>
      <c r="D22" s="11">
        <v>342.2</v>
      </c>
      <c r="E22" s="11">
        <v>363.3</v>
      </c>
      <c r="F22" s="11">
        <v>382.7</v>
      </c>
      <c r="G22" s="11">
        <v>411.5</v>
      </c>
      <c r="H22" s="11">
        <v>443.8</v>
      </c>
      <c r="I22" s="11">
        <v>480.9</v>
      </c>
      <c r="J22" s="11">
        <v>507.8</v>
      </c>
      <c r="K22" s="11">
        <v>558</v>
      </c>
      <c r="L22" s="11">
        <v>605.1</v>
      </c>
      <c r="M22" s="11">
        <v>648.29999999999995</v>
      </c>
      <c r="N22" s="11">
        <v>701.6</v>
      </c>
      <c r="O22" s="11">
        <v>770.2</v>
      </c>
      <c r="P22" s="11">
        <v>852</v>
      </c>
      <c r="Q22" s="11">
        <v>932.9</v>
      </c>
      <c r="R22" s="11">
        <v>1033.8</v>
      </c>
      <c r="S22" s="11">
        <v>1151.3</v>
      </c>
      <c r="T22" s="11">
        <v>1277.8</v>
      </c>
      <c r="U22" s="11">
        <v>1427.6</v>
      </c>
      <c r="V22" s="11">
        <v>1591.2</v>
      </c>
      <c r="W22" s="11">
        <v>1755.8</v>
      </c>
      <c r="X22" s="11">
        <v>1939.5</v>
      </c>
      <c r="Y22" s="11">
        <v>2075.5</v>
      </c>
      <c r="Z22" s="11">
        <v>2288.6</v>
      </c>
      <c r="AA22" s="11">
        <v>2501.1</v>
      </c>
      <c r="AB22" s="11">
        <v>2717.6</v>
      </c>
      <c r="AC22" s="11">
        <v>2896.7</v>
      </c>
      <c r="AD22" s="11">
        <v>3097</v>
      </c>
      <c r="AE22" s="11">
        <v>3350.1</v>
      </c>
      <c r="AF22" s="11">
        <v>3594.5</v>
      </c>
      <c r="AG22" s="11">
        <v>3835.5</v>
      </c>
      <c r="AH22" s="11">
        <v>3980.1</v>
      </c>
      <c r="AI22" s="11">
        <v>4236.8999999999996</v>
      </c>
      <c r="AJ22" s="11">
        <v>4483.6000000000004</v>
      </c>
      <c r="AK22" s="11">
        <v>4750.8</v>
      </c>
      <c r="AL22" s="11">
        <v>4987.3</v>
      </c>
      <c r="AM22" s="11">
        <v>5273.6</v>
      </c>
      <c r="AN22" s="11">
        <v>5570.6</v>
      </c>
      <c r="AO22" s="11">
        <v>5918.5</v>
      </c>
      <c r="AP22" s="11">
        <v>6342.8</v>
      </c>
      <c r="AQ22" s="11">
        <v>6830.4</v>
      </c>
      <c r="AR22" s="11">
        <v>7148.8</v>
      </c>
      <c r="AS22" s="11">
        <v>7439.2</v>
      </c>
      <c r="AT22" s="11">
        <v>7804</v>
      </c>
      <c r="AU22" s="11">
        <v>8285.1</v>
      </c>
      <c r="AV22" s="11">
        <v>8819</v>
      </c>
      <c r="AW22" s="11">
        <v>9322.7000000000007</v>
      </c>
      <c r="AX22" s="11">
        <v>9826.4</v>
      </c>
      <c r="AY22" s="11">
        <v>10129.9</v>
      </c>
      <c r="AZ22" s="11">
        <v>10001.299999999999</v>
      </c>
      <c r="BA22" s="11">
        <v>10245.5</v>
      </c>
      <c r="BB22" s="11">
        <v>10729</v>
      </c>
      <c r="BC22" s="11">
        <v>11149.6</v>
      </c>
      <c r="BD22" s="9">
        <v>11806.335000000001</v>
      </c>
    </row>
    <row r="23" spans="1:56" s="10" customFormat="1" x14ac:dyDescent="0.25">
      <c r="A23" s="10">
        <v>4</v>
      </c>
      <c r="B23" s="10" t="s">
        <v>16</v>
      </c>
      <c r="C23" s="10">
        <v>7.3121660000000004</v>
      </c>
      <c r="D23" s="10">
        <v>7.7714309999999998</v>
      </c>
      <c r="E23" s="10">
        <v>8.4030330000000006</v>
      </c>
      <c r="F23" s="10">
        <v>8.9974220000000003</v>
      </c>
      <c r="G23" s="10">
        <v>9.8215889999999995</v>
      </c>
      <c r="H23" s="10">
        <v>10.726634000000001</v>
      </c>
      <c r="I23" s="10">
        <v>11.840911</v>
      </c>
      <c r="J23" s="10">
        <v>12.912542999999999</v>
      </c>
      <c r="K23" s="10">
        <v>14.304639</v>
      </c>
      <c r="L23" s="10">
        <v>16.229696000000001</v>
      </c>
      <c r="M23" s="10">
        <v>17.951077000000002</v>
      </c>
      <c r="N23" s="10">
        <v>19.640281000000002</v>
      </c>
      <c r="O23" s="10">
        <v>21.555396999999999</v>
      </c>
      <c r="P23" s="10">
        <v>23.860524000000002</v>
      </c>
      <c r="Q23" s="10">
        <v>26.329322999999999</v>
      </c>
      <c r="R23" s="10">
        <v>28.656434999999998</v>
      </c>
      <c r="S23" s="10">
        <v>31.443930999999999</v>
      </c>
      <c r="T23" s="10">
        <v>34.305903999999998</v>
      </c>
      <c r="U23" s="10">
        <v>38.027188000000002</v>
      </c>
      <c r="V23" s="10">
        <v>42.135216999999997</v>
      </c>
      <c r="W23" s="10">
        <v>47.296143000000001</v>
      </c>
      <c r="X23" s="10">
        <v>52.794352000000003</v>
      </c>
      <c r="Y23" s="10">
        <v>57.330295</v>
      </c>
      <c r="Z23" s="10">
        <v>61.841228000000001</v>
      </c>
      <c r="AA23" s="10">
        <v>68.983524000000003</v>
      </c>
      <c r="AB23" s="10">
        <v>75.325083000000006</v>
      </c>
      <c r="AC23" s="10">
        <v>81.068889999999996</v>
      </c>
      <c r="AD23" s="10">
        <v>87.695612999999994</v>
      </c>
      <c r="AE23" s="10">
        <v>95.867476999999994</v>
      </c>
      <c r="AF23" s="10">
        <v>103.528105</v>
      </c>
      <c r="AG23" s="10">
        <v>109.685959</v>
      </c>
      <c r="AH23" s="10">
        <v>113.435571</v>
      </c>
      <c r="AI23" s="10">
        <v>118.847376</v>
      </c>
      <c r="AJ23" s="10">
        <v>122.906465</v>
      </c>
      <c r="AK23" s="10">
        <v>128.522965</v>
      </c>
      <c r="AL23" s="10">
        <v>133.81428199999999</v>
      </c>
      <c r="AM23" s="10">
        <v>140.035065</v>
      </c>
      <c r="AN23" s="10">
        <v>147.842522</v>
      </c>
      <c r="AO23" s="10">
        <v>157.78377800000001</v>
      </c>
      <c r="AP23" s="10">
        <v>167.074691</v>
      </c>
      <c r="AQ23" s="10">
        <v>181.95720700000001</v>
      </c>
      <c r="AR23" s="10">
        <v>191.65669700000001</v>
      </c>
      <c r="AS23" s="10">
        <v>198.82360199999999</v>
      </c>
      <c r="AT23" s="10">
        <v>205.73707099999999</v>
      </c>
      <c r="AU23" s="10">
        <v>220.12679</v>
      </c>
      <c r="AV23" s="10">
        <v>232.950333</v>
      </c>
      <c r="AW23" s="10">
        <v>245.878837</v>
      </c>
      <c r="AX23" s="10">
        <v>261.11467599999997</v>
      </c>
      <c r="AY23" s="10">
        <v>270.92382199999997</v>
      </c>
      <c r="AZ23" s="10">
        <v>275.14344799999998</v>
      </c>
      <c r="BA23" s="10">
        <v>283.04950000000002</v>
      </c>
      <c r="BB23" s="10">
        <v>296.95729999999998</v>
      </c>
      <c r="BC23" s="10">
        <v>316.68099999999998</v>
      </c>
      <c r="BD23" s="12">
        <f>321688894/1000000</f>
        <v>321.688894</v>
      </c>
    </row>
    <row r="24" spans="1:56" s="10" customFormat="1" x14ac:dyDescent="0.25">
      <c r="A24" s="10">
        <v>5</v>
      </c>
      <c r="B24" s="10" t="s">
        <v>17</v>
      </c>
      <c r="C24" s="10">
        <f t="shared" ref="C24:BA24" si="2">C23*C25</f>
        <v>5.8988005805981034</v>
      </c>
      <c r="D24" s="10">
        <f t="shared" si="2"/>
        <v>6.2019209146455223</v>
      </c>
      <c r="E24" s="10">
        <f t="shared" si="2"/>
        <v>6.6889173726993878</v>
      </c>
      <c r="F24" s="10">
        <f t="shared" si="2"/>
        <v>7.1810498423357663</v>
      </c>
      <c r="G24" s="10">
        <f t="shared" si="2"/>
        <v>7.858417020221661</v>
      </c>
      <c r="H24" s="10">
        <f t="shared" si="2"/>
        <v>8.5697212766876696</v>
      </c>
      <c r="I24" s="10">
        <f t="shared" si="2"/>
        <v>9.4307620071215634</v>
      </c>
      <c r="J24" s="10">
        <f t="shared" si="2"/>
        <v>10.117249398858201</v>
      </c>
      <c r="K24" s="10">
        <f t="shared" si="2"/>
        <v>11.215383675706056</v>
      </c>
      <c r="L24" s="10">
        <f t="shared" si="2"/>
        <v>12.617999549788001</v>
      </c>
      <c r="M24" s="10">
        <f t="shared" si="2"/>
        <v>13.877513974600525</v>
      </c>
      <c r="N24" s="10">
        <f t="shared" si="2"/>
        <v>15.25813437005869</v>
      </c>
      <c r="O24" s="10">
        <f t="shared" si="2"/>
        <v>16.725737224863991</v>
      </c>
      <c r="P24" s="10">
        <f t="shared" si="2"/>
        <v>18.306318278253041</v>
      </c>
      <c r="Q24" s="10">
        <f t="shared" si="2"/>
        <v>20.088840620511981</v>
      </c>
      <c r="R24" s="10">
        <f t="shared" si="2"/>
        <v>22.192690465952502</v>
      </c>
      <c r="S24" s="10">
        <f t="shared" si="2"/>
        <v>24.548313392757848</v>
      </c>
      <c r="T24" s="10">
        <f t="shared" si="2"/>
        <v>26.85211891650842</v>
      </c>
      <c r="U24" s="10">
        <f t="shared" si="2"/>
        <v>29.557147922251865</v>
      </c>
      <c r="V24" s="10">
        <f t="shared" si="2"/>
        <v>32.554288560524398</v>
      </c>
      <c r="W24" s="10">
        <f t="shared" si="2"/>
        <v>36.08193260021725</v>
      </c>
      <c r="X24" s="10">
        <f t="shared" si="2"/>
        <v>39.652498045928048</v>
      </c>
      <c r="Y24" s="10">
        <f t="shared" si="2"/>
        <v>43.006009567912386</v>
      </c>
      <c r="Z24" s="10">
        <f t="shared" si="2"/>
        <v>47.940462841541901</v>
      </c>
      <c r="AA24" s="10">
        <f t="shared" si="2"/>
        <v>52.78065767579308</v>
      </c>
      <c r="AB24" s="10">
        <f t="shared" si="2"/>
        <v>58.541895375868684</v>
      </c>
      <c r="AC24" s="10">
        <f t="shared" si="2"/>
        <v>63.536865168560595</v>
      </c>
      <c r="AD24" s="10">
        <f t="shared" si="2"/>
        <v>69.206327963765162</v>
      </c>
      <c r="AE24" s="10">
        <f t="shared" si="2"/>
        <v>75.904148869753257</v>
      </c>
      <c r="AF24" s="10">
        <f t="shared" si="2"/>
        <v>81.652610734503568</v>
      </c>
      <c r="AG24" s="10">
        <f t="shared" si="2"/>
        <v>86.801431024098875</v>
      </c>
      <c r="AH24" s="10">
        <f t="shared" si="2"/>
        <v>89.731673683215732</v>
      </c>
      <c r="AI24" s="10">
        <f t="shared" si="2"/>
        <v>94.167981481196094</v>
      </c>
      <c r="AJ24" s="10">
        <f t="shared" si="2"/>
        <v>98.967947140676358</v>
      </c>
      <c r="AK24" s="10">
        <f t="shared" si="2"/>
        <v>103.9332236198679</v>
      </c>
      <c r="AL24" s="10">
        <f t="shared" si="2"/>
        <v>107.62501711341903</v>
      </c>
      <c r="AM24" s="10">
        <f t="shared" si="2"/>
        <v>112.03485023120335</v>
      </c>
      <c r="AN24" s="10">
        <f t="shared" si="2"/>
        <v>117.6413148761124</v>
      </c>
      <c r="AO24" s="10">
        <f t="shared" si="2"/>
        <v>124.09217983004227</v>
      </c>
      <c r="AP24" s="10">
        <f t="shared" si="2"/>
        <v>133.95880948510896</v>
      </c>
      <c r="AQ24" s="10">
        <f t="shared" si="2"/>
        <v>145.20182567619227</v>
      </c>
      <c r="AR24" s="10">
        <f t="shared" si="2"/>
        <v>154.23495722463502</v>
      </c>
      <c r="AS24" s="10">
        <f t="shared" si="2"/>
        <v>163.25300382980319</v>
      </c>
      <c r="AT24" s="10">
        <f t="shared" si="2"/>
        <v>171.2044126298504</v>
      </c>
      <c r="AU24" s="10">
        <f t="shared" si="2"/>
        <v>183.52981401491365</v>
      </c>
      <c r="AV24" s="10">
        <f t="shared" si="2"/>
        <v>195.91918545160647</v>
      </c>
      <c r="AW24" s="10">
        <f>AW23*AW25</f>
        <v>203.42867330782477</v>
      </c>
      <c r="AX24" s="10">
        <f t="shared" si="2"/>
        <v>215.72184967726852</v>
      </c>
      <c r="AY24" s="10">
        <f t="shared" si="2"/>
        <v>224.24022162939175</v>
      </c>
      <c r="AZ24" s="10">
        <f t="shared" si="2"/>
        <v>226.02174691228674</v>
      </c>
      <c r="BA24" s="10">
        <f t="shared" si="2"/>
        <v>234.37052186123572</v>
      </c>
      <c r="BB24" s="10">
        <f>BB23*BB25</f>
        <v>245.56661027569888</v>
      </c>
      <c r="BC24" s="10">
        <f>BC23*BC25</f>
        <v>257.18195401578839</v>
      </c>
      <c r="BD24" s="10">
        <f>BD23*BD25</f>
        <v>265.56794475631523</v>
      </c>
    </row>
    <row r="25" spans="1:56" s="10" customFormat="1" x14ac:dyDescent="0.25">
      <c r="A25" s="10">
        <v>6</v>
      </c>
      <c r="B25" s="10" t="s">
        <v>18</v>
      </c>
      <c r="C25" s="10">
        <f t="shared" ref="C25:BB25" si="3">C22/C21</f>
        <v>0.80671043034281542</v>
      </c>
      <c r="D25" s="10">
        <f t="shared" si="3"/>
        <v>0.79804104477611937</v>
      </c>
      <c r="E25" s="10">
        <f t="shared" si="3"/>
        <v>0.79601226993865037</v>
      </c>
      <c r="F25" s="10">
        <f t="shared" si="3"/>
        <v>0.79812304483837326</v>
      </c>
      <c r="G25" s="10">
        <f t="shared" si="3"/>
        <v>0.80011666342601606</v>
      </c>
      <c r="H25" s="10">
        <f t="shared" si="3"/>
        <v>0.79891989198919899</v>
      </c>
      <c r="I25" s="10">
        <f t="shared" si="3"/>
        <v>0.79645578005962236</v>
      </c>
      <c r="J25" s="10">
        <f t="shared" si="3"/>
        <v>0.78352106156457335</v>
      </c>
      <c r="K25" s="10">
        <f t="shared" si="3"/>
        <v>0.78403821835042853</v>
      </c>
      <c r="L25" s="10">
        <f t="shared" si="3"/>
        <v>0.77746370294231026</v>
      </c>
      <c r="M25" s="10">
        <f t="shared" si="3"/>
        <v>0.77307417123777722</v>
      </c>
      <c r="N25" s="10">
        <f t="shared" si="3"/>
        <v>0.77687963680655525</v>
      </c>
      <c r="O25" s="10">
        <f t="shared" si="3"/>
        <v>0.77594197058230907</v>
      </c>
      <c r="P25" s="10">
        <f t="shared" si="3"/>
        <v>0.7672219720846466</v>
      </c>
      <c r="Q25" s="10">
        <f t="shared" si="3"/>
        <v>0.76298356097162012</v>
      </c>
      <c r="R25" s="10">
        <f t="shared" si="3"/>
        <v>0.7744400329612704</v>
      </c>
      <c r="S25" s="10">
        <f t="shared" si="3"/>
        <v>0.78070115955787611</v>
      </c>
      <c r="T25" s="10">
        <f t="shared" si="3"/>
        <v>0.78272588055130166</v>
      </c>
      <c r="U25" s="10">
        <f t="shared" si="3"/>
        <v>0.77726357053410999</v>
      </c>
      <c r="V25" s="10">
        <f t="shared" si="3"/>
        <v>0.77261471230881285</v>
      </c>
      <c r="W25" s="10">
        <f t="shared" si="3"/>
        <v>0.76289376493591132</v>
      </c>
      <c r="X25" s="10">
        <f t="shared" si="3"/>
        <v>0.75107462339774611</v>
      </c>
      <c r="Y25" s="10">
        <f t="shared" si="3"/>
        <v>0.75014457134595913</v>
      </c>
      <c r="Z25" s="10">
        <f t="shared" si="3"/>
        <v>0.77521848113271463</v>
      </c>
      <c r="AA25" s="10">
        <f t="shared" si="3"/>
        <v>0.76511976505858237</v>
      </c>
      <c r="AB25" s="10">
        <f t="shared" si="3"/>
        <v>0.77718992192638781</v>
      </c>
      <c r="AC25" s="10">
        <f t="shared" si="3"/>
        <v>0.78373917748917743</v>
      </c>
      <c r="AD25" s="10">
        <f t="shared" si="3"/>
        <v>0.78916522270920397</v>
      </c>
      <c r="AE25" s="10">
        <f t="shared" si="3"/>
        <v>0.79176120249574589</v>
      </c>
      <c r="AF25" s="10">
        <f t="shared" si="3"/>
        <v>0.78869994514536479</v>
      </c>
      <c r="AG25" s="10">
        <f t="shared" si="3"/>
        <v>0.79136319557637158</v>
      </c>
      <c r="AH25" s="10">
        <f t="shared" si="3"/>
        <v>0.79103647023750367</v>
      </c>
      <c r="AI25" s="10">
        <f t="shared" si="3"/>
        <v>0.792343799674602</v>
      </c>
      <c r="AJ25" s="10">
        <f t="shared" si="3"/>
        <v>0.80522979113162485</v>
      </c>
      <c r="AK25" s="10">
        <f t="shared" si="3"/>
        <v>0.80867433784979914</v>
      </c>
      <c r="AL25" s="10">
        <f t="shared" si="3"/>
        <v>0.80428647454401792</v>
      </c>
      <c r="AM25" s="10">
        <f t="shared" si="3"/>
        <v>0.80004854663511138</v>
      </c>
      <c r="AN25" s="10">
        <f t="shared" si="3"/>
        <v>0.79572042795720432</v>
      </c>
      <c r="AO25" s="10">
        <f t="shared" si="3"/>
        <v>0.78646982220214212</v>
      </c>
      <c r="AP25" s="10">
        <f t="shared" si="3"/>
        <v>0.80178995803205744</v>
      </c>
      <c r="AQ25" s="10">
        <f t="shared" si="3"/>
        <v>0.79799985980325727</v>
      </c>
      <c r="AR25" s="10">
        <f t="shared" si="3"/>
        <v>0.80474598403746367</v>
      </c>
      <c r="AS25" s="10">
        <f t="shared" si="3"/>
        <v>0.82109468990408485</v>
      </c>
      <c r="AT25" s="10">
        <f t="shared" si="3"/>
        <v>0.83215150190337062</v>
      </c>
      <c r="AU25" s="10">
        <f t="shared" si="3"/>
        <v>0.83374592440526507</v>
      </c>
      <c r="AV25" s="10">
        <f t="shared" si="3"/>
        <v>0.84103415062131059</v>
      </c>
      <c r="AW25" s="10">
        <f t="shared" si="3"/>
        <v>0.82735332487287128</v>
      </c>
      <c r="AX25" s="10">
        <f t="shared" si="3"/>
        <v>0.82615750666296728</v>
      </c>
      <c r="AY25" s="10">
        <f t="shared" si="3"/>
        <v>0.82768735496944146</v>
      </c>
      <c r="AZ25" s="10">
        <f t="shared" si="3"/>
        <v>0.82146875949699794</v>
      </c>
      <c r="BA25" s="10">
        <f t="shared" si="3"/>
        <v>0.82801955792621329</v>
      </c>
      <c r="BB25" s="10">
        <f t="shared" si="3"/>
        <v>0.82694249400738384</v>
      </c>
      <c r="BC25" s="10">
        <f>BC22/BC21</f>
        <v>0.81211678002718324</v>
      </c>
      <c r="BD25" s="10">
        <f>BD22/BD21</f>
        <v>0.82554278282393923</v>
      </c>
    </row>
    <row r="26" spans="1:56" s="13" customFormat="1" x14ac:dyDescent="0.25">
      <c r="A26" s="13">
        <v>7</v>
      </c>
      <c r="B26" s="11" t="s">
        <v>19</v>
      </c>
      <c r="C26" s="13">
        <v>29.6</v>
      </c>
      <c r="D26" s="13">
        <v>29.9</v>
      </c>
      <c r="E26" s="13">
        <v>30.2</v>
      </c>
      <c r="F26" s="13">
        <v>30.6</v>
      </c>
      <c r="G26" s="13">
        <v>31</v>
      </c>
      <c r="H26" s="13">
        <v>31.5</v>
      </c>
      <c r="I26" s="13">
        <v>32.4</v>
      </c>
      <c r="J26" s="13">
        <v>33.4</v>
      </c>
      <c r="K26" s="13">
        <v>34.799999999999997</v>
      </c>
      <c r="L26" s="13">
        <v>36.700000000000003</v>
      </c>
      <c r="M26" s="13">
        <v>38.799999999999997</v>
      </c>
      <c r="N26" s="13">
        <v>40.5</v>
      </c>
      <c r="O26" s="13">
        <v>41.8</v>
      </c>
      <c r="P26" s="13">
        <v>44.4</v>
      </c>
      <c r="Q26" s="13">
        <v>49.3</v>
      </c>
      <c r="R26" s="13">
        <v>53.8</v>
      </c>
      <c r="S26" s="13">
        <v>56.9</v>
      </c>
      <c r="T26" s="13">
        <v>60.6</v>
      </c>
      <c r="U26" s="13">
        <v>65.2</v>
      </c>
      <c r="V26" s="13">
        <v>72.599999999999994</v>
      </c>
      <c r="W26" s="13">
        <v>82.4</v>
      </c>
      <c r="X26" s="13">
        <v>90.9</v>
      </c>
      <c r="Y26" s="13">
        <v>96.5</v>
      </c>
      <c r="Z26" s="13">
        <v>99.6</v>
      </c>
      <c r="AA26" s="13">
        <v>103.9</v>
      </c>
      <c r="AB26" s="13">
        <v>107.6</v>
      </c>
      <c r="AC26" s="13">
        <v>109.6</v>
      </c>
      <c r="AD26" s="13">
        <v>113.6</v>
      </c>
      <c r="AE26" s="13">
        <v>118.3</v>
      </c>
      <c r="AF26" s="13">
        <v>124</v>
      </c>
      <c r="AG26" s="13">
        <v>130.69999999999999</v>
      </c>
      <c r="AH26" s="13">
        <v>136.19999999999999</v>
      </c>
      <c r="AI26" s="13">
        <v>140.30000000000001</v>
      </c>
      <c r="AJ26" s="13">
        <v>144.5</v>
      </c>
      <c r="AK26" s="13">
        <v>148.19999999999999</v>
      </c>
      <c r="AL26" s="13">
        <v>152.4</v>
      </c>
      <c r="AM26" s="13">
        <v>156.9</v>
      </c>
      <c r="AN26" s="13">
        <v>160.5</v>
      </c>
      <c r="AO26" s="13">
        <v>163</v>
      </c>
      <c r="AP26" s="13">
        <v>166.6</v>
      </c>
      <c r="AQ26" s="13">
        <v>172.2</v>
      </c>
      <c r="AR26" s="13">
        <v>177.1</v>
      </c>
      <c r="AS26" s="13">
        <v>179.9</v>
      </c>
      <c r="AT26" s="13">
        <v>184</v>
      </c>
      <c r="AU26" s="13">
        <v>188.9</v>
      </c>
      <c r="AV26" s="13">
        <v>195.3</v>
      </c>
      <c r="AW26" s="13">
        <v>201.6</v>
      </c>
      <c r="AX26" s="13">
        <v>207.3</v>
      </c>
      <c r="AY26" s="13">
        <v>215.3</v>
      </c>
      <c r="AZ26" s="13">
        <v>214.54900000000001</v>
      </c>
      <c r="BA26" s="13">
        <v>218.07939999999999</v>
      </c>
      <c r="BB26" s="13">
        <v>224.9367</v>
      </c>
      <c r="BC26" s="13">
        <v>229.59399999999999</v>
      </c>
      <c r="BD26" s="13">
        <v>233.916</v>
      </c>
    </row>
    <row r="27" spans="1:56" s="13" customFormat="1" x14ac:dyDescent="0.25">
      <c r="A27" s="13">
        <v>8</v>
      </c>
      <c r="B27" s="13" t="s">
        <v>20</v>
      </c>
      <c r="C27" s="13">
        <f t="shared" ref="C27:AO27" si="4">C26/172.2</f>
        <v>0.17189314750290363</v>
      </c>
      <c r="D27" s="13">
        <f t="shared" si="4"/>
        <v>0.17363530778164926</v>
      </c>
      <c r="E27" s="13">
        <f t="shared" si="4"/>
        <v>0.17537746806039489</v>
      </c>
      <c r="F27" s="13">
        <f t="shared" si="4"/>
        <v>0.17770034843205576</v>
      </c>
      <c r="G27" s="13">
        <f t="shared" si="4"/>
        <v>0.18002322880371663</v>
      </c>
      <c r="H27" s="13">
        <f t="shared" si="4"/>
        <v>0.18292682926829271</v>
      </c>
      <c r="I27" s="13">
        <f t="shared" si="4"/>
        <v>0.18815331010452963</v>
      </c>
      <c r="J27" s="13">
        <f t="shared" si="4"/>
        <v>0.19396051103368178</v>
      </c>
      <c r="K27" s="13">
        <f t="shared" si="4"/>
        <v>0.20209059233449478</v>
      </c>
      <c r="L27" s="13">
        <f t="shared" si="4"/>
        <v>0.21312427409988388</v>
      </c>
      <c r="M27" s="13">
        <f t="shared" si="4"/>
        <v>0.22531939605110338</v>
      </c>
      <c r="N27" s="13">
        <f t="shared" si="4"/>
        <v>0.23519163763066203</v>
      </c>
      <c r="O27" s="13">
        <f t="shared" si="4"/>
        <v>0.24274099883855982</v>
      </c>
      <c r="P27" s="13">
        <f t="shared" si="4"/>
        <v>0.25783972125435539</v>
      </c>
      <c r="Q27" s="13">
        <f t="shared" si="4"/>
        <v>0.28629500580720091</v>
      </c>
      <c r="R27" s="13">
        <f t="shared" si="4"/>
        <v>0.31242740998838558</v>
      </c>
      <c r="S27" s="13">
        <f t="shared" si="4"/>
        <v>0.33042973286875726</v>
      </c>
      <c r="T27" s="13">
        <f t="shared" si="4"/>
        <v>0.35191637630662026</v>
      </c>
      <c r="U27" s="13">
        <f t="shared" si="4"/>
        <v>0.37862950058072015</v>
      </c>
      <c r="V27" s="13">
        <f t="shared" si="4"/>
        <v>0.42160278745644597</v>
      </c>
      <c r="W27" s="13">
        <f t="shared" si="4"/>
        <v>0.47851335656213712</v>
      </c>
      <c r="X27" s="13">
        <f t="shared" si="4"/>
        <v>0.52787456445993042</v>
      </c>
      <c r="Y27" s="13">
        <f t="shared" si="4"/>
        <v>0.56039488966318241</v>
      </c>
      <c r="Z27" s="13">
        <f t="shared" si="4"/>
        <v>0.57839721254355403</v>
      </c>
      <c r="AA27" s="13">
        <f t="shared" si="4"/>
        <v>0.60336817653890829</v>
      </c>
      <c r="AB27" s="13">
        <f t="shared" si="4"/>
        <v>0.62485481997677117</v>
      </c>
      <c r="AC27" s="13">
        <f t="shared" si="4"/>
        <v>0.63646922183507548</v>
      </c>
      <c r="AD27" s="13">
        <f t="shared" si="4"/>
        <v>0.65969802555168411</v>
      </c>
      <c r="AE27" s="13">
        <f t="shared" si="4"/>
        <v>0.68699186991869921</v>
      </c>
      <c r="AF27" s="13">
        <f t="shared" si="4"/>
        <v>0.72009291521486651</v>
      </c>
      <c r="AG27" s="13">
        <f t="shared" si="4"/>
        <v>0.75900116144018581</v>
      </c>
      <c r="AH27" s="13">
        <f t="shared" si="4"/>
        <v>0.79094076655052259</v>
      </c>
      <c r="AI27" s="13">
        <f t="shared" si="4"/>
        <v>0.81475029036004654</v>
      </c>
      <c r="AJ27" s="13">
        <f t="shared" si="4"/>
        <v>0.83914053426248558</v>
      </c>
      <c r="AK27" s="13">
        <f t="shared" si="4"/>
        <v>0.86062717770034847</v>
      </c>
      <c r="AL27" s="13">
        <f t="shared" si="4"/>
        <v>0.88501742160278751</v>
      </c>
      <c r="AM27" s="13">
        <f t="shared" si="4"/>
        <v>0.91114982578397219</v>
      </c>
      <c r="AN27" s="13">
        <f t="shared" si="4"/>
        <v>0.93205574912891997</v>
      </c>
      <c r="AO27" s="13">
        <f t="shared" si="4"/>
        <v>0.94657375145180034</v>
      </c>
      <c r="AP27" s="13">
        <f>AP26/172.2</f>
        <v>0.96747967479674801</v>
      </c>
      <c r="AQ27" s="13">
        <f>AQ26/172.2</f>
        <v>1</v>
      </c>
      <c r="AR27" s="13">
        <f>AR26/172.2</f>
        <v>1.0284552845528456</v>
      </c>
      <c r="AS27" s="13">
        <f>AS26/172.2</f>
        <v>1.0447154471544717</v>
      </c>
      <c r="AT27" s="13">
        <f t="shared" ref="AT27:BB27" si="5">AT26/172.2</f>
        <v>1.0685249709639955</v>
      </c>
      <c r="AU27" s="13">
        <f t="shared" si="5"/>
        <v>1.0969802555168411</v>
      </c>
      <c r="AV27" s="13">
        <f t="shared" si="5"/>
        <v>1.1341463414634148</v>
      </c>
      <c r="AW27" s="13">
        <f t="shared" si="5"/>
        <v>1.1707317073170733</v>
      </c>
      <c r="AX27" s="13">
        <f t="shared" si="5"/>
        <v>1.2038327526132406</v>
      </c>
      <c r="AY27" s="13">
        <f t="shared" si="5"/>
        <v>1.2502903600464577</v>
      </c>
      <c r="AZ27" s="13">
        <f t="shared" si="5"/>
        <v>1.2459291521486644</v>
      </c>
      <c r="BA27" s="13">
        <f t="shared" si="5"/>
        <v>1.2664308943089431</v>
      </c>
      <c r="BB27" s="13">
        <f t="shared" si="5"/>
        <v>1.3062526132404182</v>
      </c>
      <c r="BC27" s="13">
        <f>BC26/172.2</f>
        <v>1.3332984901277585</v>
      </c>
      <c r="BD27" s="13">
        <f>BD26/172.2</f>
        <v>1.3583972125435542</v>
      </c>
    </row>
    <row r="28" spans="1:56" s="13" customFormat="1" x14ac:dyDescent="0.25">
      <c r="A28" s="13">
        <v>9</v>
      </c>
      <c r="B28" s="13" t="s">
        <v>21</v>
      </c>
      <c r="C28" s="13">
        <f t="shared" ref="C28:BB28" si="6">C23/C27</f>
        <v>42.539019770270265</v>
      </c>
      <c r="D28" s="13">
        <f t="shared" si="6"/>
        <v>44.757204622073573</v>
      </c>
      <c r="E28" s="13">
        <f t="shared" si="6"/>
        <v>47.91398286754967</v>
      </c>
      <c r="F28" s="13">
        <f t="shared" si="6"/>
        <v>50.632551254901962</v>
      </c>
      <c r="G28" s="13">
        <f t="shared" si="6"/>
        <v>54.557342767741929</v>
      </c>
      <c r="H28" s="13">
        <f t="shared" si="6"/>
        <v>58.638932533333332</v>
      </c>
      <c r="I28" s="13">
        <f t="shared" si="6"/>
        <v>62.932249203703705</v>
      </c>
      <c r="J28" s="13">
        <f t="shared" si="6"/>
        <v>66.573051035928131</v>
      </c>
      <c r="K28" s="13">
        <f t="shared" si="6"/>
        <v>70.783299879310349</v>
      </c>
      <c r="L28" s="13">
        <f t="shared" si="6"/>
        <v>76.151325645776566</v>
      </c>
      <c r="M28" s="13">
        <f t="shared" si="6"/>
        <v>79.66947060309279</v>
      </c>
      <c r="N28" s="13">
        <f t="shared" si="6"/>
        <v>83.507565140740738</v>
      </c>
      <c r="O28" s="13">
        <f t="shared" si="6"/>
        <v>88.79998477033493</v>
      </c>
      <c r="P28" s="13">
        <f t="shared" si="6"/>
        <v>92.540140378378382</v>
      </c>
      <c r="Q28" s="13">
        <f t="shared" si="6"/>
        <v>91.965708328600414</v>
      </c>
      <c r="R28" s="13">
        <f t="shared" si="6"/>
        <v>91.721897899628246</v>
      </c>
      <c r="S28" s="13">
        <f t="shared" si="6"/>
        <v>95.160719124780314</v>
      </c>
      <c r="T28" s="13">
        <f t="shared" si="6"/>
        <v>97.483113346534637</v>
      </c>
      <c r="U28" s="13">
        <f t="shared" si="6"/>
        <v>100.43376953374232</v>
      </c>
      <c r="V28" s="13">
        <f t="shared" si="6"/>
        <v>99.940556024793381</v>
      </c>
      <c r="W28" s="13">
        <f t="shared" si="6"/>
        <v>98.839755152912616</v>
      </c>
      <c r="X28" s="13">
        <f t="shared" si="6"/>
        <v>100.01306286468646</v>
      </c>
      <c r="Y28" s="13">
        <f t="shared" si="6"/>
        <v>102.3033865181347</v>
      </c>
      <c r="Z28" s="13">
        <f t="shared" si="6"/>
        <v>106.91826768674699</v>
      </c>
      <c r="AA28" s="13">
        <f t="shared" si="6"/>
        <v>114.33072986333012</v>
      </c>
      <c r="AB28" s="13">
        <f t="shared" si="6"/>
        <v>120.54813468959109</v>
      </c>
      <c r="AC28" s="13">
        <f t="shared" si="6"/>
        <v>127.37283629562043</v>
      </c>
      <c r="AD28" s="13">
        <f t="shared" si="6"/>
        <v>132.93296266373238</v>
      </c>
      <c r="AE28" s="13">
        <f t="shared" si="6"/>
        <v>139.54674166863904</v>
      </c>
      <c r="AF28" s="13">
        <f t="shared" si="6"/>
        <v>143.77048129838707</v>
      </c>
      <c r="AG28" s="13">
        <f t="shared" si="6"/>
        <v>144.51355883550116</v>
      </c>
      <c r="AH28" s="13">
        <f t="shared" si="6"/>
        <v>143.41854130837004</v>
      </c>
      <c r="AI28" s="13">
        <f t="shared" si="6"/>
        <v>145.86969456307909</v>
      </c>
      <c r="AJ28" s="13">
        <f t="shared" si="6"/>
        <v>146.46708147404843</v>
      </c>
      <c r="AK28" s="13">
        <f t="shared" si="6"/>
        <v>149.33640062753037</v>
      </c>
      <c r="AL28" s="13">
        <f t="shared" si="6"/>
        <v>151.19960210236218</v>
      </c>
      <c r="AM28" s="13">
        <f t="shared" si="6"/>
        <v>153.69049198852773</v>
      </c>
      <c r="AN28" s="13">
        <f t="shared" si="6"/>
        <v>158.61982734205606</v>
      </c>
      <c r="AO28" s="13">
        <f t="shared" si="6"/>
        <v>166.68936546993865</v>
      </c>
      <c r="AP28" s="13">
        <f t="shared" si="6"/>
        <v>172.69064699999998</v>
      </c>
      <c r="AQ28" s="13">
        <f t="shared" si="6"/>
        <v>181.95720700000001</v>
      </c>
      <c r="AR28" s="13">
        <f t="shared" si="6"/>
        <v>186.35394253754939</v>
      </c>
      <c r="AS28" s="13">
        <f>AS23/AS27</f>
        <v>190.31364238132292</v>
      </c>
      <c r="AT28" s="13">
        <f t="shared" si="6"/>
        <v>192.54306318586953</v>
      </c>
      <c r="AU28" s="13">
        <f t="shared" si="6"/>
        <v>200.66613678136576</v>
      </c>
      <c r="AV28" s="13">
        <f t="shared" si="6"/>
        <v>205.39706780645159</v>
      </c>
      <c r="AW28" s="13">
        <f t="shared" si="6"/>
        <v>210.02150660416663</v>
      </c>
      <c r="AX28" s="13">
        <f t="shared" si="6"/>
        <v>216.90278440520979</v>
      </c>
      <c r="AY28" s="13">
        <f t="shared" si="6"/>
        <v>216.68872340176495</v>
      </c>
      <c r="AZ28" s="13">
        <f t="shared" si="6"/>
        <v>220.83394350754369</v>
      </c>
      <c r="BA28" s="13">
        <f t="shared" si="6"/>
        <v>223.50173331364633</v>
      </c>
      <c r="BB28" s="13">
        <f t="shared" si="6"/>
        <v>227.3352772580019</v>
      </c>
      <c r="BC28" s="13">
        <f>BC23/BC27</f>
        <v>237.5169568891173</v>
      </c>
      <c r="BD28" s="13">
        <f>BD23/BD27</f>
        <v>236.81504277945928</v>
      </c>
    </row>
    <row r="30" spans="1:56" x14ac:dyDescent="0.25">
      <c r="A30" s="64" t="s">
        <v>22</v>
      </c>
      <c r="B30" s="64"/>
    </row>
    <row r="31" spans="1:56" x14ac:dyDescent="0.25">
      <c r="A31" s="9">
        <v>1</v>
      </c>
      <c r="B31" s="9" t="s">
        <v>23</v>
      </c>
    </row>
    <row r="32" spans="1:56" x14ac:dyDescent="0.25">
      <c r="A32" s="9">
        <v>2</v>
      </c>
      <c r="B32" s="9" t="s">
        <v>24</v>
      </c>
    </row>
    <row r="33" spans="1:11" x14ac:dyDescent="0.25">
      <c r="A33" s="9">
        <v>3</v>
      </c>
      <c r="B33" s="9" t="s">
        <v>25</v>
      </c>
    </row>
    <row r="34" spans="1:11" x14ac:dyDescent="0.25">
      <c r="A34" s="9">
        <v>4</v>
      </c>
      <c r="B34" s="9" t="s">
        <v>26</v>
      </c>
    </row>
    <row r="35" spans="1:11" x14ac:dyDescent="0.25">
      <c r="A35" s="9">
        <v>5</v>
      </c>
      <c r="B35" s="9" t="s">
        <v>27</v>
      </c>
    </row>
    <row r="36" spans="1:11" x14ac:dyDescent="0.25">
      <c r="A36" s="9">
        <v>6</v>
      </c>
      <c r="B36" s="9" t="s">
        <v>28</v>
      </c>
    </row>
    <row r="37" spans="1:11" x14ac:dyDescent="0.25">
      <c r="A37" s="9">
        <v>7</v>
      </c>
      <c r="B37" s="9" t="s">
        <v>29</v>
      </c>
    </row>
    <row r="38" spans="1:11" x14ac:dyDescent="0.25">
      <c r="A38" s="9">
        <v>8</v>
      </c>
      <c r="B38" s="9" t="s">
        <v>30</v>
      </c>
    </row>
    <row r="39" spans="1:11" x14ac:dyDescent="0.25">
      <c r="A39" s="9">
        <v>9</v>
      </c>
      <c r="B39" s="9" t="s">
        <v>31</v>
      </c>
    </row>
    <row r="41" spans="1:11" x14ac:dyDescent="0.25">
      <c r="A41" s="64" t="s">
        <v>32</v>
      </c>
      <c r="B41" s="64"/>
    </row>
    <row r="42" spans="1:11" ht="14" x14ac:dyDescent="0.3">
      <c r="A42" s="67" t="s">
        <v>33</v>
      </c>
      <c r="B42" s="67"/>
      <c r="C42" s="67"/>
      <c r="D42" s="68"/>
      <c r="E42" s="68"/>
      <c r="F42" s="68"/>
    </row>
    <row r="45" spans="1:11" x14ac:dyDescent="0.25">
      <c r="A45" s="64" t="s">
        <v>34</v>
      </c>
      <c r="B45" s="64"/>
    </row>
    <row r="46" spans="1:11" ht="108.75" customHeight="1" x14ac:dyDescent="0.25">
      <c r="A46" s="63" t="s">
        <v>35</v>
      </c>
      <c r="B46" s="63"/>
      <c r="C46" s="63"/>
      <c r="D46" s="63"/>
      <c r="E46" s="63"/>
      <c r="F46" s="63"/>
      <c r="G46" s="14"/>
      <c r="H46" s="14"/>
      <c r="I46" s="14"/>
      <c r="J46" s="14"/>
      <c r="K46" s="14"/>
    </row>
    <row r="49" spans="1:11" x14ac:dyDescent="0.25">
      <c r="A49" s="64" t="s">
        <v>36</v>
      </c>
      <c r="B49" s="64"/>
    </row>
    <row r="50" spans="1:11" ht="78" customHeight="1" x14ac:dyDescent="0.25">
      <c r="A50" s="65"/>
      <c r="B50" s="66"/>
      <c r="C50" s="66"/>
      <c r="D50" s="66"/>
      <c r="E50" s="66"/>
      <c r="F50" s="66"/>
      <c r="G50" s="66"/>
      <c r="H50" s="66"/>
      <c r="I50" s="66"/>
      <c r="J50" s="66"/>
      <c r="K50" s="66"/>
    </row>
    <row r="52" spans="1:11" x14ac:dyDescent="0.25">
      <c r="A52" s="64" t="s">
        <v>37</v>
      </c>
      <c r="B52" s="64"/>
    </row>
    <row r="53" spans="1:11" ht="110" customHeight="1" x14ac:dyDescent="0.25">
      <c r="A53" s="65"/>
      <c r="B53" s="65"/>
      <c r="C53" s="65"/>
      <c r="D53" s="65"/>
      <c r="E53" s="65"/>
      <c r="F53" s="65"/>
      <c r="G53" s="65"/>
      <c r="H53" s="65"/>
      <c r="I53" s="65"/>
      <c r="J53" s="65"/>
      <c r="K53" s="65"/>
    </row>
    <row r="55" spans="1:11" customFormat="1" ht="18" customHeight="1" x14ac:dyDescent="0.3"/>
    <row r="56" spans="1:11" customFormat="1" x14ac:dyDescent="0.3"/>
    <row r="57" spans="1:11" customFormat="1" ht="107" customHeight="1" x14ac:dyDescent="0.3"/>
    <row r="58" spans="1:11" customFormat="1" x14ac:dyDescent="0.3"/>
    <row r="59" spans="1:11" customFormat="1" x14ac:dyDescent="0.3"/>
    <row r="60" spans="1:11" ht="15.75" customHeight="1" x14ac:dyDescent="0.25">
      <c r="A60" s="15"/>
    </row>
  </sheetData>
  <mergeCells count="11">
    <mergeCell ref="A45:B45"/>
    <mergeCell ref="A9:B9"/>
    <mergeCell ref="A18:B18"/>
    <mergeCell ref="A30:B30"/>
    <mergeCell ref="A41:B41"/>
    <mergeCell ref="A42:F42"/>
    <mergeCell ref="A46:F46"/>
    <mergeCell ref="A49:B49"/>
    <mergeCell ref="A50:K50"/>
    <mergeCell ref="A52:B52"/>
    <mergeCell ref="A53:K53"/>
  </mergeCells>
  <pageMargins left="0.75000000000000011" right="0.75000000000000011" top="1" bottom="1" header="0.5" footer="0.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2"/>
  <sheetViews>
    <sheetView zoomScale="80" zoomScaleNormal="80" workbookViewId="0">
      <pane xSplit="2" ySplit="2" topLeftCell="AV3" activePane="bottomRight" state="frozen"/>
      <selection activeCell="A32" sqref="A32:B32"/>
      <selection pane="topRight" activeCell="A32" sqref="A32:B32"/>
      <selection pane="bottomLeft" activeCell="A32" sqref="A32:B32"/>
      <selection pane="bottomRight" activeCell="AV27" sqref="AV27"/>
    </sheetView>
  </sheetViews>
  <sheetFormatPr defaultColWidth="11" defaultRowHeight="13.5" x14ac:dyDescent="0.25"/>
  <cols>
    <col min="1" max="1" width="10.53515625" style="9" customWidth="1"/>
    <col min="2" max="2" width="50.53515625" style="9" customWidth="1"/>
    <col min="3" max="16384" width="11" style="9"/>
  </cols>
  <sheetData>
    <row r="1" spans="1:58" s="2" customFormat="1" ht="18" thickBot="1" x14ac:dyDescent="0.4">
      <c r="A1" s="1" t="s">
        <v>38</v>
      </c>
      <c r="B1" s="1"/>
      <c r="C1" s="1"/>
      <c r="D1" s="1"/>
    </row>
    <row r="2" spans="1:58" s="3" customFormat="1" ht="14" thickTop="1" x14ac:dyDescent="0.25">
      <c r="B2" s="4" t="s">
        <v>1</v>
      </c>
      <c r="C2" s="3">
        <v>1960</v>
      </c>
      <c r="D2" s="3">
        <v>1961</v>
      </c>
      <c r="E2" s="3">
        <v>1962</v>
      </c>
      <c r="F2" s="3">
        <v>1963</v>
      </c>
      <c r="G2" s="3">
        <v>1964</v>
      </c>
      <c r="H2" s="3">
        <v>1965</v>
      </c>
      <c r="I2" s="3">
        <v>1966</v>
      </c>
      <c r="J2" s="3">
        <v>1967</v>
      </c>
      <c r="K2" s="3">
        <v>1968</v>
      </c>
      <c r="L2" s="3">
        <v>1969</v>
      </c>
      <c r="M2" s="3">
        <v>1970</v>
      </c>
      <c r="N2" s="3">
        <v>1971</v>
      </c>
      <c r="O2" s="3">
        <v>1972</v>
      </c>
      <c r="P2" s="3">
        <v>1973</v>
      </c>
      <c r="Q2" s="3">
        <v>1974</v>
      </c>
      <c r="R2" s="3">
        <v>1975</v>
      </c>
      <c r="S2" s="3">
        <v>1976</v>
      </c>
      <c r="T2" s="3">
        <v>1977</v>
      </c>
      <c r="U2" s="3">
        <v>1978</v>
      </c>
      <c r="V2" s="3">
        <v>1979</v>
      </c>
      <c r="W2" s="3">
        <v>1980</v>
      </c>
      <c r="X2" s="3">
        <v>1981</v>
      </c>
      <c r="Y2" s="3">
        <v>1982</v>
      </c>
      <c r="Z2" s="3">
        <v>1983</v>
      </c>
      <c r="AA2" s="3">
        <v>1984</v>
      </c>
      <c r="AB2" s="3">
        <v>1985</v>
      </c>
      <c r="AC2" s="3">
        <v>1986</v>
      </c>
      <c r="AD2" s="3">
        <v>1987</v>
      </c>
      <c r="AE2" s="3">
        <v>1988</v>
      </c>
      <c r="AF2" s="3">
        <v>1989</v>
      </c>
      <c r="AG2" s="3">
        <v>1990</v>
      </c>
      <c r="AH2" s="3">
        <v>1991</v>
      </c>
      <c r="AI2" s="3">
        <v>1992</v>
      </c>
      <c r="AJ2" s="3">
        <v>1993</v>
      </c>
      <c r="AK2" s="3">
        <v>1994</v>
      </c>
      <c r="AL2" s="3">
        <v>1995</v>
      </c>
      <c r="AM2" s="3">
        <v>1996</v>
      </c>
      <c r="AN2" s="3">
        <v>1997</v>
      </c>
      <c r="AO2" s="3">
        <v>1998</v>
      </c>
      <c r="AP2" s="3">
        <v>1999</v>
      </c>
      <c r="AQ2" s="3">
        <v>2000</v>
      </c>
      <c r="AR2" s="3">
        <v>2001</v>
      </c>
      <c r="AS2" s="3">
        <v>2002</v>
      </c>
      <c r="AT2" s="3">
        <v>2003</v>
      </c>
      <c r="AU2" s="3">
        <v>2004</v>
      </c>
      <c r="AV2" s="3">
        <v>2005</v>
      </c>
      <c r="AW2" s="3">
        <v>2006</v>
      </c>
      <c r="AX2" s="3">
        <v>2007</v>
      </c>
      <c r="AY2" s="3">
        <v>2008</v>
      </c>
      <c r="AZ2" s="3">
        <v>2009</v>
      </c>
      <c r="BA2" s="3">
        <v>2010</v>
      </c>
      <c r="BB2" s="3">
        <v>2011</v>
      </c>
      <c r="BC2" s="3">
        <v>2012</v>
      </c>
      <c r="BD2" s="3">
        <v>2013</v>
      </c>
    </row>
    <row r="3" spans="1:58" x14ac:dyDescent="0.25">
      <c r="A3" s="9">
        <v>1</v>
      </c>
      <c r="B3" s="9" t="s">
        <v>39</v>
      </c>
      <c r="C3" s="9">
        <v>0.36399999999999999</v>
      </c>
      <c r="D3" s="9">
        <v>0.374</v>
      </c>
      <c r="E3" s="9">
        <v>0.36199999999999999</v>
      </c>
      <c r="F3" s="9">
        <v>0.36199999999999999</v>
      </c>
      <c r="G3" s="9">
        <v>0.36099999999999999</v>
      </c>
      <c r="H3" s="9">
        <v>0.35599999999999998</v>
      </c>
      <c r="I3" s="9">
        <v>0.34899999999999998</v>
      </c>
      <c r="J3" s="9">
        <v>0.35799999999999998</v>
      </c>
      <c r="K3" s="9">
        <v>0.34799999999999998</v>
      </c>
      <c r="L3" s="9">
        <v>0.34899999999999998</v>
      </c>
      <c r="M3" s="9">
        <v>0.35259999999999997</v>
      </c>
      <c r="N3" s="9">
        <v>0.35619999999999996</v>
      </c>
      <c r="O3" s="9">
        <v>0.35980000000000001</v>
      </c>
      <c r="P3" s="9">
        <v>0.3634</v>
      </c>
      <c r="Q3" s="9">
        <v>0.36699999999999999</v>
      </c>
      <c r="R3" s="9">
        <v>0.37059999999999998</v>
      </c>
      <c r="S3" s="9">
        <v>0.37419999999999998</v>
      </c>
      <c r="T3" s="9">
        <v>0.37780000000000002</v>
      </c>
      <c r="U3" s="9">
        <v>0.38140000000000002</v>
      </c>
      <c r="V3" s="9">
        <v>0.38500000000000001</v>
      </c>
      <c r="W3" s="9">
        <v>0.38750000000000001</v>
      </c>
      <c r="X3" s="9">
        <v>0.39</v>
      </c>
      <c r="Y3" s="9">
        <v>0.39250000000000002</v>
      </c>
      <c r="Z3" s="9">
        <v>0.39500000000000002</v>
      </c>
      <c r="AA3" s="9">
        <v>0.39749999999999996</v>
      </c>
      <c r="AB3" s="9">
        <v>0.39999999999999997</v>
      </c>
      <c r="AC3" s="9">
        <v>0.40249999999999997</v>
      </c>
      <c r="AD3" s="9">
        <v>0.40499999999999997</v>
      </c>
      <c r="AE3" s="9">
        <v>0.40749999999999997</v>
      </c>
      <c r="AF3" s="9">
        <v>0.41</v>
      </c>
      <c r="AG3" s="9">
        <v>0.41239999999999999</v>
      </c>
      <c r="AH3" s="9">
        <v>0.4148</v>
      </c>
      <c r="AI3" s="9">
        <v>0.41719999999999996</v>
      </c>
      <c r="AJ3" s="9">
        <v>0.41959999999999997</v>
      </c>
      <c r="AK3" s="9">
        <v>0.42199999999999999</v>
      </c>
      <c r="AL3" s="9">
        <v>0.4244</v>
      </c>
      <c r="AM3" s="9">
        <v>0.42680000000000001</v>
      </c>
      <c r="AN3" s="9">
        <v>0.42919999999999997</v>
      </c>
      <c r="AO3" s="9">
        <v>0.43159999999999998</v>
      </c>
      <c r="AP3" s="9">
        <v>0.434</v>
      </c>
      <c r="AQ3" s="9">
        <v>0.43385714285714283</v>
      </c>
      <c r="AR3" s="9">
        <v>0.43371428571428572</v>
      </c>
      <c r="AS3" s="9">
        <v>0.43357142857142855</v>
      </c>
      <c r="AT3" s="9">
        <v>0.43342857142857144</v>
      </c>
      <c r="AU3" s="9">
        <v>0.43328571428571427</v>
      </c>
      <c r="AV3" s="9">
        <v>0.43314285714285716</v>
      </c>
      <c r="AW3" s="9">
        <v>0.433</v>
      </c>
      <c r="AX3" s="9">
        <v>0.442</v>
      </c>
      <c r="AY3" s="9">
        <v>0.438</v>
      </c>
      <c r="AZ3" s="9">
        <v>0.44800000000000001</v>
      </c>
      <c r="BA3" s="9">
        <v>0.45100000000000001</v>
      </c>
      <c r="BB3" s="9">
        <v>0.44600000000000001</v>
      </c>
      <c r="BC3" s="9">
        <v>0.44700000000000001</v>
      </c>
      <c r="BD3" s="16">
        <f>BD11</f>
        <v>0.44729999999999998</v>
      </c>
    </row>
    <row r="5" spans="1:58" x14ac:dyDescent="0.25">
      <c r="A5" s="64" t="s">
        <v>6</v>
      </c>
      <c r="B5" s="64"/>
      <c r="AX5" s="17"/>
      <c r="AY5" s="17"/>
      <c r="AZ5" s="17"/>
      <c r="BA5" s="17"/>
      <c r="BB5" s="17"/>
      <c r="BC5" s="17"/>
    </row>
    <row r="6" spans="1:58" x14ac:dyDescent="0.25">
      <c r="A6" s="9">
        <v>1</v>
      </c>
      <c r="B6" s="9" t="s">
        <v>40</v>
      </c>
      <c r="AX6" s="17"/>
      <c r="AY6" s="18"/>
      <c r="AZ6" s="18"/>
      <c r="BA6" s="18"/>
      <c r="BB6" s="18"/>
      <c r="BC6" s="18"/>
    </row>
    <row r="7" spans="1:58" x14ac:dyDescent="0.25">
      <c r="AX7" s="17"/>
      <c r="AY7" s="17"/>
      <c r="AZ7" s="17"/>
      <c r="BA7" s="17"/>
      <c r="BB7" s="17"/>
      <c r="BC7" s="17"/>
    </row>
    <row r="9" spans="1:58" x14ac:dyDescent="0.25">
      <c r="A9" s="64" t="s">
        <v>12</v>
      </c>
      <c r="B9" s="64"/>
    </row>
    <row r="11" spans="1:58" s="10" customFormat="1" x14ac:dyDescent="0.25">
      <c r="A11" s="10">
        <v>1</v>
      </c>
      <c r="B11" s="10" t="s">
        <v>41</v>
      </c>
      <c r="C11" s="19">
        <v>0.36399999999999999</v>
      </c>
      <c r="D11" s="19">
        <v>0.374</v>
      </c>
      <c r="E11" s="19">
        <v>0.36199999999999999</v>
      </c>
      <c r="F11" s="19">
        <v>0.36199999999999999</v>
      </c>
      <c r="G11" s="19">
        <v>0.36099999999999999</v>
      </c>
      <c r="H11" s="19">
        <v>0.35599999999999998</v>
      </c>
      <c r="I11" s="19">
        <v>0.34899999999999998</v>
      </c>
      <c r="J11" s="19">
        <v>0.35799999999999998</v>
      </c>
      <c r="K11" s="19">
        <v>0.34799999999999998</v>
      </c>
      <c r="L11" s="19">
        <v>0.34899999999999998</v>
      </c>
      <c r="M11" s="19">
        <v>0.35259999999999997</v>
      </c>
      <c r="N11" s="19">
        <v>0.35619999999999996</v>
      </c>
      <c r="O11" s="19">
        <v>0.35980000000000001</v>
      </c>
      <c r="P11" s="19">
        <v>0.3634</v>
      </c>
      <c r="Q11" s="19">
        <v>0.36699999999999999</v>
      </c>
      <c r="R11" s="19">
        <v>0.37059999999999998</v>
      </c>
      <c r="S11" s="19">
        <v>0.37419999999999998</v>
      </c>
      <c r="T11" s="19">
        <v>0.37780000000000002</v>
      </c>
      <c r="U11" s="19">
        <v>0.38140000000000002</v>
      </c>
      <c r="V11" s="19">
        <v>0.38500000000000001</v>
      </c>
      <c r="W11" s="19">
        <v>0.38750000000000001</v>
      </c>
      <c r="X11" s="19">
        <v>0.39</v>
      </c>
      <c r="Y11" s="19">
        <v>0.39250000000000002</v>
      </c>
      <c r="Z11" s="19">
        <v>0.39500000000000002</v>
      </c>
      <c r="AA11" s="19">
        <v>0.39749999999999996</v>
      </c>
      <c r="AB11" s="19">
        <v>0.39999999999999997</v>
      </c>
      <c r="AC11" s="19">
        <v>0.40249999999999997</v>
      </c>
      <c r="AD11" s="19">
        <v>0.40499999999999997</v>
      </c>
      <c r="AE11" s="19">
        <v>0.40749999999999997</v>
      </c>
      <c r="AF11" s="19">
        <v>0.41</v>
      </c>
      <c r="AG11" s="19">
        <v>0.41239999999999999</v>
      </c>
      <c r="AH11" s="19">
        <v>0.4148</v>
      </c>
      <c r="AI11" s="19">
        <v>0.41719999999999996</v>
      </c>
      <c r="AJ11" s="19">
        <v>0.41959999999999997</v>
      </c>
      <c r="AK11" s="19">
        <v>0.42199999999999999</v>
      </c>
      <c r="AL11" s="19">
        <v>0.4244</v>
      </c>
      <c r="AM11" s="19">
        <v>0.42680000000000001</v>
      </c>
      <c r="AN11" s="19">
        <v>0.42919999999999997</v>
      </c>
      <c r="AO11" s="19">
        <v>0.43159999999999998</v>
      </c>
      <c r="AP11" s="19">
        <v>0.434</v>
      </c>
      <c r="AQ11" s="19">
        <v>0.43385714285714283</v>
      </c>
      <c r="AR11" s="19">
        <v>0.43371428571428572</v>
      </c>
      <c r="AS11" s="19">
        <v>0.43357142857142855</v>
      </c>
      <c r="AT11" s="19">
        <v>0.43342857142857144</v>
      </c>
      <c r="AU11" s="19">
        <v>0.43328571428571427</v>
      </c>
      <c r="AV11" s="19">
        <v>0.433142857142857</v>
      </c>
      <c r="AW11" s="19">
        <v>0.433</v>
      </c>
      <c r="AX11" s="19">
        <v>0.442</v>
      </c>
      <c r="AY11" s="19">
        <v>0.438</v>
      </c>
      <c r="AZ11" s="19">
        <v>0.44800000000000001</v>
      </c>
      <c r="BA11" s="19">
        <v>0.45100000000000001</v>
      </c>
      <c r="BB11" s="19">
        <v>0.44600000000000001</v>
      </c>
      <c r="BC11" s="19">
        <v>0.44700000000000001</v>
      </c>
      <c r="BD11" s="19">
        <v>0.44729999999999998</v>
      </c>
      <c r="BE11" s="19"/>
      <c r="BF11" s="19"/>
    </row>
    <row r="12" spans="1:58" s="13" customFormat="1" x14ac:dyDescent="0.25">
      <c r="A12" s="13">
        <v>2</v>
      </c>
      <c r="B12" s="13" t="s">
        <v>42</v>
      </c>
      <c r="V12" s="13">
        <v>0.38500000000000001</v>
      </c>
      <c r="AF12" s="13">
        <v>0.41</v>
      </c>
      <c r="AP12" s="13">
        <v>0.434</v>
      </c>
    </row>
    <row r="13" spans="1:58" s="13" customFormat="1" x14ac:dyDescent="0.25">
      <c r="A13" s="13">
        <v>3</v>
      </c>
      <c r="B13" s="13" t="s">
        <v>43</v>
      </c>
      <c r="L13" s="13">
        <v>0.34899999999999998</v>
      </c>
      <c r="V13" s="13">
        <v>0.35199999999999998</v>
      </c>
      <c r="AF13" s="13">
        <v>0.38400000000000001</v>
      </c>
      <c r="AP13" s="13">
        <v>0.40699999999999997</v>
      </c>
    </row>
    <row r="14" spans="1:58" s="13" customFormat="1" x14ac:dyDescent="0.25">
      <c r="A14" s="13">
        <v>4</v>
      </c>
      <c r="B14" s="13" t="s">
        <v>44</v>
      </c>
      <c r="L14" s="13">
        <v>0.34899999999999998</v>
      </c>
      <c r="V14" s="13">
        <v>0.38500000000000001</v>
      </c>
      <c r="AF14" s="13">
        <v>0.41</v>
      </c>
      <c r="AP14" s="13">
        <v>0.434</v>
      </c>
    </row>
    <row r="15" spans="1:58" s="13" customFormat="1" x14ac:dyDescent="0.25">
      <c r="A15" s="13">
        <v>5</v>
      </c>
      <c r="B15" s="13" t="s">
        <v>45</v>
      </c>
      <c r="AW15" s="13">
        <v>0.433</v>
      </c>
      <c r="AX15" s="13">
        <v>0.442</v>
      </c>
    </row>
    <row r="16" spans="1:58" s="13" customFormat="1" x14ac:dyDescent="0.25">
      <c r="A16" s="13">
        <v>6</v>
      </c>
      <c r="B16" s="13" t="s">
        <v>46</v>
      </c>
      <c r="C16" s="13">
        <v>0.36399999999999999</v>
      </c>
      <c r="D16" s="13">
        <v>0.374</v>
      </c>
      <c r="E16" s="13">
        <v>0.36199999999999999</v>
      </c>
      <c r="F16" s="13">
        <v>0.36199999999999999</v>
      </c>
      <c r="G16" s="13">
        <v>0.36099999999999999</v>
      </c>
      <c r="H16" s="13">
        <v>0.35599999999999998</v>
      </c>
      <c r="I16" s="13">
        <v>0.34899999999999998</v>
      </c>
      <c r="J16" s="13">
        <v>0.35799999999999998</v>
      </c>
      <c r="K16" s="13">
        <v>0.34799999999999998</v>
      </c>
      <c r="L16" s="13">
        <v>0.34899999999999998</v>
      </c>
      <c r="M16" s="13">
        <v>0.35299999999999998</v>
      </c>
      <c r="N16" s="13">
        <v>0.35499999999999998</v>
      </c>
      <c r="O16" s="13">
        <v>0.35899999999999999</v>
      </c>
      <c r="P16" s="13">
        <v>0.35599999999999998</v>
      </c>
      <c r="Q16" s="13">
        <v>0.35499999999999998</v>
      </c>
      <c r="R16" s="13">
        <v>0.35699999999999998</v>
      </c>
      <c r="S16" s="13">
        <v>0.35799999999999998</v>
      </c>
      <c r="T16" s="13">
        <v>0.36299999999999999</v>
      </c>
      <c r="U16" s="13">
        <v>0.36299999999999999</v>
      </c>
      <c r="V16" s="13">
        <v>0.36499999999999999</v>
      </c>
      <c r="W16" s="13">
        <v>0.36499999999999999</v>
      </c>
      <c r="X16" s="13">
        <v>0.36899999999999999</v>
      </c>
      <c r="Y16" s="13">
        <v>0.38</v>
      </c>
      <c r="Z16" s="13">
        <v>0.38200000000000001</v>
      </c>
      <c r="AA16" s="13">
        <v>0.38300000000000001</v>
      </c>
      <c r="AB16" s="13">
        <v>0.38900000000000001</v>
      </c>
      <c r="AC16" s="13">
        <v>0.39200000000000002</v>
      </c>
      <c r="AD16" s="13">
        <v>0.39300000000000002</v>
      </c>
      <c r="AE16" s="13">
        <v>0.39500000000000002</v>
      </c>
      <c r="AF16" s="13">
        <v>0.40100000000000002</v>
      </c>
      <c r="AG16" s="13">
        <v>0.39600000000000002</v>
      </c>
      <c r="AH16" s="13">
        <v>0.39700000000000002</v>
      </c>
      <c r="AI16" s="13">
        <v>0.40400000000000003</v>
      </c>
      <c r="AJ16" s="13">
        <v>0.42899999999999999</v>
      </c>
      <c r="AK16" s="13">
        <v>0.42599999999999999</v>
      </c>
      <c r="AL16" s="13">
        <v>0.42099999999999999</v>
      </c>
      <c r="AM16" s="13">
        <v>0.42499999999999999</v>
      </c>
      <c r="AN16" s="13">
        <v>0.42899999999999999</v>
      </c>
      <c r="AO16" s="13">
        <v>0.43</v>
      </c>
      <c r="AP16" s="13">
        <v>0.42899999999999999</v>
      </c>
      <c r="AQ16" s="13">
        <v>0.433</v>
      </c>
      <c r="AR16" s="13">
        <v>0.435</v>
      </c>
      <c r="AS16" s="13">
        <v>0.434</v>
      </c>
      <c r="AT16" s="13">
        <v>0.436</v>
      </c>
      <c r="AU16" s="13">
        <v>0.438</v>
      </c>
      <c r="AV16" s="13">
        <v>0.44</v>
      </c>
      <c r="AW16" s="13">
        <v>0.44400000000000001</v>
      </c>
      <c r="AX16" s="13">
        <v>0.432</v>
      </c>
    </row>
    <row r="17" spans="1:50" s="13" customFormat="1" x14ac:dyDescent="0.25">
      <c r="A17" s="13">
        <v>7</v>
      </c>
      <c r="B17" s="13" t="s">
        <v>47</v>
      </c>
      <c r="J17" s="13">
        <v>0.39700000000000002</v>
      </c>
      <c r="K17" s="13">
        <v>0.38600000000000001</v>
      </c>
      <c r="L17" s="13">
        <v>0.39100000000000001</v>
      </c>
      <c r="M17" s="13">
        <v>0.39400000000000002</v>
      </c>
      <c r="N17" s="13">
        <v>0.39600000000000002</v>
      </c>
      <c r="O17" s="13">
        <v>0.40100000000000002</v>
      </c>
      <c r="P17" s="13">
        <v>0.4</v>
      </c>
      <c r="Q17" s="13">
        <v>0.39500000000000002</v>
      </c>
      <c r="R17" s="13">
        <v>0.39700000000000002</v>
      </c>
      <c r="S17" s="13">
        <v>0.39800000000000002</v>
      </c>
      <c r="T17" s="13">
        <v>0.40200000000000002</v>
      </c>
      <c r="U17" s="13">
        <v>0.40200000000000002</v>
      </c>
      <c r="V17" s="13">
        <v>0.40400000000000003</v>
      </c>
      <c r="W17" s="13">
        <v>0.40300000000000002</v>
      </c>
      <c r="X17" s="13">
        <v>0.40600000000000003</v>
      </c>
      <c r="Y17" s="13">
        <v>0.41199999999999998</v>
      </c>
      <c r="Z17" s="13">
        <v>0.41399999999999998</v>
      </c>
      <c r="AA17" s="13">
        <v>0.41499999999999998</v>
      </c>
      <c r="AB17" s="13">
        <v>0.41899999999999998</v>
      </c>
      <c r="AC17" s="13">
        <v>0.42499999999999999</v>
      </c>
      <c r="AD17" s="13">
        <v>0.42599999999999999</v>
      </c>
      <c r="AE17" s="13">
        <v>0.42599999999999999</v>
      </c>
      <c r="AF17" s="13">
        <v>0.43099999999999999</v>
      </c>
      <c r="AG17" s="13">
        <v>0.42799999999999999</v>
      </c>
      <c r="AH17" s="13">
        <v>0.42799999999999999</v>
      </c>
      <c r="AI17" s="13">
        <v>0.433</v>
      </c>
      <c r="AJ17" s="13">
        <v>0.45400000000000001</v>
      </c>
      <c r="AK17" s="13">
        <v>0.45600000000000002</v>
      </c>
      <c r="AL17" s="13">
        <v>0.45</v>
      </c>
      <c r="AM17" s="13">
        <v>0.45500000000000002</v>
      </c>
      <c r="AN17" s="13">
        <v>0.45900000000000002</v>
      </c>
      <c r="AO17" s="13">
        <v>0.45600000000000002</v>
      </c>
      <c r="AP17" s="13">
        <v>0.45800000000000002</v>
      </c>
      <c r="AQ17" s="13">
        <v>0.46200000000000002</v>
      </c>
      <c r="AR17" s="13">
        <v>0.46600000000000003</v>
      </c>
      <c r="AS17" s="13">
        <v>0.46200000000000002</v>
      </c>
      <c r="AT17" s="13">
        <v>0.46400000000000002</v>
      </c>
      <c r="AU17" s="13">
        <v>0.46600000000000003</v>
      </c>
      <c r="AV17" s="13">
        <v>0.46899999999999997</v>
      </c>
      <c r="AW17" s="13">
        <v>0.47</v>
      </c>
      <c r="AX17" s="13">
        <v>0.46300000000000002</v>
      </c>
    </row>
    <row r="18" spans="1:50" s="13" customFormat="1" x14ac:dyDescent="0.25">
      <c r="A18" s="13">
        <v>8</v>
      </c>
      <c r="B18" s="13" t="s">
        <v>48</v>
      </c>
      <c r="C18" s="13">
        <v>0.36399999999999999</v>
      </c>
      <c r="D18" s="13">
        <v>0.374</v>
      </c>
      <c r="E18" s="13">
        <v>0.36199999999999999</v>
      </c>
      <c r="F18" s="13">
        <v>0.36199999999999999</v>
      </c>
      <c r="G18" s="13">
        <v>0.36099999999999999</v>
      </c>
      <c r="H18" s="13">
        <v>0.35599999999999998</v>
      </c>
      <c r="I18" s="13">
        <v>0.34899999999999998</v>
      </c>
      <c r="J18" s="13">
        <v>0.35799999999999998</v>
      </c>
      <c r="K18" s="13">
        <v>0.34799999999999998</v>
      </c>
    </row>
    <row r="19" spans="1:50" s="13" customFormat="1" x14ac:dyDescent="0.25">
      <c r="A19" s="13">
        <v>9</v>
      </c>
      <c r="B19" s="13" t="s">
        <v>49</v>
      </c>
      <c r="M19" s="13">
        <f t="shared" ref="M19:U19" si="0">$L14+($V14-$L14)*(M2-$L2)/10</f>
        <v>0.35259999999999997</v>
      </c>
      <c r="N19" s="13">
        <f t="shared" si="0"/>
        <v>0.35619999999999996</v>
      </c>
      <c r="O19" s="13">
        <f t="shared" si="0"/>
        <v>0.35980000000000001</v>
      </c>
      <c r="P19" s="13">
        <f t="shared" si="0"/>
        <v>0.3634</v>
      </c>
      <c r="Q19" s="13">
        <f t="shared" si="0"/>
        <v>0.36699999999999999</v>
      </c>
      <c r="R19" s="13">
        <f t="shared" si="0"/>
        <v>0.37059999999999998</v>
      </c>
      <c r="S19" s="13">
        <f t="shared" si="0"/>
        <v>0.37419999999999998</v>
      </c>
      <c r="T19" s="13">
        <f t="shared" si="0"/>
        <v>0.37780000000000002</v>
      </c>
      <c r="U19" s="13">
        <f t="shared" si="0"/>
        <v>0.38140000000000002</v>
      </c>
      <c r="W19" s="13">
        <f t="shared" ref="W19:AE19" si="1">$V14+($AF14-$V14)*(W2-$V2)/10</f>
        <v>0.38750000000000001</v>
      </c>
      <c r="X19" s="13">
        <f t="shared" si="1"/>
        <v>0.39</v>
      </c>
      <c r="Y19" s="13">
        <f t="shared" si="1"/>
        <v>0.39250000000000002</v>
      </c>
      <c r="Z19" s="13">
        <f t="shared" si="1"/>
        <v>0.39500000000000002</v>
      </c>
      <c r="AA19" s="13">
        <f t="shared" si="1"/>
        <v>0.39749999999999996</v>
      </c>
      <c r="AB19" s="13">
        <f t="shared" si="1"/>
        <v>0.39999999999999997</v>
      </c>
      <c r="AC19" s="13">
        <f t="shared" si="1"/>
        <v>0.40249999999999997</v>
      </c>
      <c r="AD19" s="13">
        <f t="shared" si="1"/>
        <v>0.40499999999999997</v>
      </c>
      <c r="AE19" s="13">
        <f t="shared" si="1"/>
        <v>0.40749999999999997</v>
      </c>
      <c r="AG19" s="13">
        <f t="shared" ref="AG19:AO19" si="2">$AF14+($AP14-$AF14)*(AG2-$AF2)/10</f>
        <v>0.41239999999999999</v>
      </c>
      <c r="AH19" s="13">
        <f t="shared" si="2"/>
        <v>0.4148</v>
      </c>
      <c r="AI19" s="13">
        <f t="shared" si="2"/>
        <v>0.41719999999999996</v>
      </c>
      <c r="AJ19" s="13">
        <f t="shared" si="2"/>
        <v>0.41959999999999997</v>
      </c>
      <c r="AK19" s="13">
        <f t="shared" si="2"/>
        <v>0.42199999999999999</v>
      </c>
      <c r="AL19" s="13">
        <f t="shared" si="2"/>
        <v>0.4244</v>
      </c>
      <c r="AM19" s="13">
        <f t="shared" si="2"/>
        <v>0.42680000000000001</v>
      </c>
      <c r="AN19" s="13">
        <f t="shared" si="2"/>
        <v>0.42919999999999997</v>
      </c>
      <c r="AO19" s="13">
        <f t="shared" si="2"/>
        <v>0.43159999999999998</v>
      </c>
      <c r="AQ19" s="13">
        <f t="shared" ref="AQ19:AV19" si="3">$AP14+($AW15-$AP14)*(AQ2-$AP2)/7</f>
        <v>0.43385714285714283</v>
      </c>
      <c r="AR19" s="13">
        <f t="shared" si="3"/>
        <v>0.43371428571428572</v>
      </c>
      <c r="AS19" s="13">
        <f t="shared" si="3"/>
        <v>0.43357142857142855</v>
      </c>
      <c r="AT19" s="13">
        <f t="shared" si="3"/>
        <v>0.43342857142857144</v>
      </c>
      <c r="AU19" s="13">
        <f t="shared" si="3"/>
        <v>0.43328571428571427</v>
      </c>
      <c r="AV19" s="13">
        <f t="shared" si="3"/>
        <v>0.43314285714285716</v>
      </c>
    </row>
    <row r="21" spans="1:50" x14ac:dyDescent="0.25">
      <c r="A21" s="64" t="s">
        <v>22</v>
      </c>
      <c r="B21" s="64"/>
    </row>
    <row r="22" spans="1:50" x14ac:dyDescent="0.25">
      <c r="A22" s="9">
        <v>1</v>
      </c>
      <c r="B22" s="9" t="s">
        <v>50</v>
      </c>
    </row>
    <row r="23" spans="1:50" x14ac:dyDescent="0.25">
      <c r="A23" s="9">
        <v>2</v>
      </c>
      <c r="B23" s="9" t="s">
        <v>51</v>
      </c>
    </row>
    <row r="24" spans="1:50" x14ac:dyDescent="0.25">
      <c r="A24" s="9">
        <v>3</v>
      </c>
      <c r="B24" s="9" t="s">
        <v>51</v>
      </c>
    </row>
    <row r="25" spans="1:50" x14ac:dyDescent="0.25">
      <c r="A25" s="9">
        <v>4</v>
      </c>
      <c r="B25" s="9" t="s">
        <v>52</v>
      </c>
    </row>
    <row r="26" spans="1:50" x14ac:dyDescent="0.25">
      <c r="A26" s="9">
        <v>5</v>
      </c>
      <c r="B26" s="9" t="s">
        <v>53</v>
      </c>
    </row>
    <row r="27" spans="1:50" ht="14" x14ac:dyDescent="0.3">
      <c r="A27" s="9">
        <v>6</v>
      </c>
      <c r="B27" s="20" t="s">
        <v>54</v>
      </c>
    </row>
    <row r="28" spans="1:50" x14ac:dyDescent="0.25">
      <c r="A28" s="9">
        <v>7</v>
      </c>
      <c r="B28" s="9" t="s">
        <v>55</v>
      </c>
    </row>
    <row r="29" spans="1:50" x14ac:dyDescent="0.25">
      <c r="A29" s="9">
        <v>8</v>
      </c>
      <c r="B29" s="9" t="s">
        <v>56</v>
      </c>
    </row>
    <row r="30" spans="1:50" x14ac:dyDescent="0.25">
      <c r="A30" s="9">
        <v>9</v>
      </c>
      <c r="B30" s="9" t="s">
        <v>57</v>
      </c>
    </row>
    <row r="33" spans="1:11" ht="14" customHeight="1" x14ac:dyDescent="0.25">
      <c r="A33" s="64" t="s">
        <v>32</v>
      </c>
      <c r="B33" s="64"/>
    </row>
    <row r="34" spans="1:11" x14ac:dyDescent="0.25">
      <c r="A34" s="67" t="s">
        <v>58</v>
      </c>
      <c r="B34" s="67"/>
      <c r="C34" s="67"/>
      <c r="D34" s="67"/>
      <c r="E34" s="67"/>
      <c r="F34" s="67"/>
    </row>
    <row r="37" spans="1:11" x14ac:dyDescent="0.25">
      <c r="A37" s="64" t="s">
        <v>34</v>
      </c>
      <c r="B37" s="64"/>
    </row>
    <row r="38" spans="1:11" ht="272.25" customHeight="1" x14ac:dyDescent="0.25">
      <c r="A38" s="63" t="s">
        <v>59</v>
      </c>
      <c r="B38" s="63"/>
      <c r="C38" s="63"/>
      <c r="D38" s="63"/>
      <c r="E38" s="63"/>
      <c r="F38" s="63"/>
      <c r="G38" s="14"/>
      <c r="H38" s="14"/>
      <c r="I38" s="14"/>
      <c r="J38" s="14"/>
      <c r="K38" s="14"/>
    </row>
    <row r="41" spans="1:11" x14ac:dyDescent="0.25">
      <c r="A41" s="64" t="s">
        <v>36</v>
      </c>
      <c r="B41" s="64"/>
    </row>
    <row r="42" spans="1:11" ht="78" customHeight="1" x14ac:dyDescent="0.25">
      <c r="A42" s="65"/>
      <c r="B42" s="69"/>
      <c r="C42" s="69"/>
      <c r="D42" s="69"/>
      <c r="E42" s="69"/>
      <c r="F42" s="69"/>
      <c r="G42" s="69"/>
      <c r="H42" s="69"/>
      <c r="I42" s="69"/>
      <c r="J42" s="69"/>
      <c r="K42" s="69"/>
    </row>
    <row r="44" spans="1:11" x14ac:dyDescent="0.25">
      <c r="A44" s="64" t="s">
        <v>37</v>
      </c>
      <c r="B44" s="64"/>
    </row>
    <row r="45" spans="1:11" ht="110" customHeight="1" x14ac:dyDescent="0.25">
      <c r="A45" s="65" t="s">
        <v>60</v>
      </c>
      <c r="B45" s="65"/>
      <c r="C45" s="65"/>
      <c r="D45" s="65"/>
      <c r="E45" s="65"/>
      <c r="F45" s="65"/>
      <c r="G45" s="65"/>
      <c r="H45" s="65"/>
      <c r="I45" s="65"/>
      <c r="J45" s="65"/>
      <c r="K45" s="65"/>
    </row>
    <row r="47" spans="1:11" customFormat="1" x14ac:dyDescent="0.3"/>
    <row r="48" spans="1:11" customFormat="1" x14ac:dyDescent="0.3"/>
    <row r="49" customFormat="1" ht="107" customHeight="1" x14ac:dyDescent="0.3"/>
    <row r="50" customFormat="1" x14ac:dyDescent="0.3"/>
    <row r="51" customFormat="1" x14ac:dyDescent="0.3"/>
    <row r="52" customFormat="1" ht="15.75" customHeight="1" x14ac:dyDescent="0.3"/>
  </sheetData>
  <mergeCells count="11">
    <mergeCell ref="A37:B37"/>
    <mergeCell ref="A5:B5"/>
    <mergeCell ref="A9:B9"/>
    <mergeCell ref="A21:B21"/>
    <mergeCell ref="A33:B33"/>
    <mergeCell ref="A34:F34"/>
    <mergeCell ref="A38:F38"/>
    <mergeCell ref="A41:B41"/>
    <mergeCell ref="A42:K42"/>
    <mergeCell ref="A44:B44"/>
    <mergeCell ref="A45:K45"/>
  </mergeCells>
  <hyperlinks>
    <hyperlink ref="B27" r:id="rId1"/>
  </hyperlinks>
  <pageMargins left="0.75000000000000011" right="0.75000000000000011" top="1" bottom="1" header="0.5" footer="0.5"/>
  <pageSetup orientation="portrait" horizontalDpi="4294967292" verticalDpi="4294967292"/>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9"/>
  <sheetViews>
    <sheetView zoomScaleNormal="100" workbookViewId="0">
      <pane xSplit="2" ySplit="2" topLeftCell="L3" activePane="bottomRight" state="frozen"/>
      <selection activeCell="A32" sqref="A32:B32"/>
      <selection pane="topRight" activeCell="A32" sqref="A32:B32"/>
      <selection pane="bottomLeft" activeCell="A32" sqref="A32:B32"/>
      <selection pane="bottomRight" activeCell="L46" sqref="L46"/>
    </sheetView>
  </sheetViews>
  <sheetFormatPr defaultColWidth="11" defaultRowHeight="13.5" x14ac:dyDescent="0.25"/>
  <cols>
    <col min="1" max="1" width="10.53515625" style="5" customWidth="1"/>
    <col min="2" max="2" width="50.53515625" style="9" customWidth="1"/>
    <col min="3" max="56" width="15.53515625" style="9" customWidth="1"/>
    <col min="57" max="16384" width="11" style="9"/>
  </cols>
  <sheetData>
    <row r="1" spans="1:56" s="2" customFormat="1" ht="18" thickBot="1" x14ac:dyDescent="0.4">
      <c r="A1" s="21" t="s">
        <v>61</v>
      </c>
      <c r="B1" s="1"/>
      <c r="C1" s="1"/>
      <c r="D1" s="1"/>
      <c r="E1" s="1"/>
    </row>
    <row r="2" spans="1:56" s="3" customFormat="1" ht="14" thickTop="1" x14ac:dyDescent="0.25">
      <c r="A2" s="22"/>
      <c r="B2" s="4" t="s">
        <v>1</v>
      </c>
      <c r="C2" s="3">
        <v>1960</v>
      </c>
      <c r="D2" s="3">
        <v>1961</v>
      </c>
      <c r="E2" s="3">
        <v>1962</v>
      </c>
      <c r="F2" s="3">
        <v>1963</v>
      </c>
      <c r="G2" s="3">
        <v>1964</v>
      </c>
      <c r="H2" s="3">
        <v>1965</v>
      </c>
      <c r="I2" s="3">
        <v>1966</v>
      </c>
      <c r="J2" s="3">
        <v>1967</v>
      </c>
      <c r="K2" s="3">
        <v>1968</v>
      </c>
      <c r="L2" s="3">
        <v>1969</v>
      </c>
      <c r="M2" s="3">
        <v>1970</v>
      </c>
      <c r="N2" s="3">
        <v>1971</v>
      </c>
      <c r="O2" s="3">
        <v>1972</v>
      </c>
      <c r="P2" s="3">
        <v>1973</v>
      </c>
      <c r="Q2" s="3">
        <v>1974</v>
      </c>
      <c r="R2" s="3">
        <v>1975</v>
      </c>
      <c r="S2" s="3">
        <v>1976</v>
      </c>
      <c r="T2" s="3">
        <v>1977</v>
      </c>
      <c r="U2" s="3">
        <v>1978</v>
      </c>
      <c r="V2" s="3">
        <v>1979</v>
      </c>
      <c r="W2" s="3">
        <v>1980</v>
      </c>
      <c r="X2" s="3">
        <v>1981</v>
      </c>
      <c r="Y2" s="3">
        <v>1982</v>
      </c>
      <c r="Z2" s="3">
        <v>1983</v>
      </c>
      <c r="AA2" s="3">
        <v>1984</v>
      </c>
      <c r="AB2" s="3">
        <v>1985</v>
      </c>
      <c r="AC2" s="3">
        <v>1986</v>
      </c>
      <c r="AD2" s="3">
        <v>1987</v>
      </c>
      <c r="AE2" s="3">
        <v>1988</v>
      </c>
      <c r="AF2" s="3">
        <v>1989</v>
      </c>
      <c r="AG2" s="3">
        <v>1990</v>
      </c>
      <c r="AH2" s="3">
        <v>1991</v>
      </c>
      <c r="AI2" s="3">
        <v>1992</v>
      </c>
      <c r="AJ2" s="3">
        <v>1993</v>
      </c>
      <c r="AK2" s="3">
        <v>1994</v>
      </c>
      <c r="AL2" s="3">
        <v>1995</v>
      </c>
      <c r="AM2" s="3">
        <v>1996</v>
      </c>
      <c r="AN2" s="3">
        <v>1997</v>
      </c>
      <c r="AO2" s="3">
        <v>1998</v>
      </c>
      <c r="AP2" s="3">
        <v>1999</v>
      </c>
      <c r="AQ2" s="3">
        <v>2000</v>
      </c>
      <c r="AR2" s="3">
        <v>2001</v>
      </c>
      <c r="AS2" s="3">
        <v>2002</v>
      </c>
      <c r="AT2" s="3">
        <v>2003</v>
      </c>
      <c r="AU2" s="3">
        <v>2004</v>
      </c>
      <c r="AV2" s="3">
        <v>2005</v>
      </c>
      <c r="AW2" s="3">
        <v>2006</v>
      </c>
      <c r="AX2" s="3">
        <v>2007</v>
      </c>
      <c r="AY2" s="3">
        <v>2008</v>
      </c>
      <c r="AZ2" s="3">
        <v>2009</v>
      </c>
      <c r="BA2" s="3">
        <v>2010</v>
      </c>
      <c r="BB2" s="3">
        <v>2011</v>
      </c>
      <c r="BC2" s="3">
        <v>2012</v>
      </c>
      <c r="BD2" s="3">
        <v>2013</v>
      </c>
    </row>
    <row r="3" spans="1:56" s="23" customFormat="1" x14ac:dyDescent="0.25">
      <c r="A3" s="5">
        <v>1</v>
      </c>
      <c r="B3" s="23" t="s">
        <v>62</v>
      </c>
      <c r="C3" s="23">
        <v>33.24191806398435</v>
      </c>
      <c r="D3" s="23">
        <v>33.674324178419212</v>
      </c>
      <c r="E3" s="23">
        <v>37.14973950264325</v>
      </c>
      <c r="F3" s="23">
        <v>39.361659411492717</v>
      </c>
      <c r="G3" s="23">
        <v>42.636508290327328</v>
      </c>
      <c r="H3" s="23">
        <v>46.400386744780128</v>
      </c>
      <c r="I3" s="23">
        <v>50.639779169323731</v>
      </c>
      <c r="J3" s="23">
        <v>51.374595738972374</v>
      </c>
      <c r="K3" s="23">
        <v>56.230390880077543</v>
      </c>
      <c r="L3" s="23">
        <v>59.815601104295943</v>
      </c>
      <c r="M3" s="23">
        <v>61.590409959438411</v>
      </c>
      <c r="N3" s="23">
        <v>64.219652602130836</v>
      </c>
      <c r="O3" s="23">
        <v>67.5247964454514</v>
      </c>
      <c r="P3" s="23">
        <v>68.888792252961892</v>
      </c>
      <c r="Q3" s="23">
        <v>67.415125098566449</v>
      </c>
      <c r="R3" s="23">
        <v>67.583039547963693</v>
      </c>
      <c r="S3" s="23">
        <v>70.003711212095865</v>
      </c>
      <c r="T3" s="23">
        <v>71.213025811204218</v>
      </c>
      <c r="U3" s="23">
        <v>72.168835173845707</v>
      </c>
      <c r="V3" s="23">
        <v>70.71740465876438</v>
      </c>
      <c r="W3" s="23">
        <v>68.612987180672178</v>
      </c>
      <c r="X3" s="23">
        <v>67.913719603204569</v>
      </c>
      <c r="Y3" s="23">
        <v>68.941007815235793</v>
      </c>
      <c r="Z3" s="23">
        <v>73.987992463096575</v>
      </c>
      <c r="AA3" s="23">
        <v>77.595685115093858</v>
      </c>
      <c r="AB3" s="23">
        <v>82.586673134323632</v>
      </c>
      <c r="AC3" s="23">
        <v>87.451003966595977</v>
      </c>
      <c r="AD3" s="23">
        <v>91.333038678752885</v>
      </c>
      <c r="AE3" s="23">
        <v>95.602359767711178</v>
      </c>
      <c r="AF3" s="23">
        <v>97.516922813662106</v>
      </c>
      <c r="AG3" s="23">
        <v>97.779563903842174</v>
      </c>
      <c r="AH3" s="23">
        <v>96.437372252871043</v>
      </c>
      <c r="AI3" s="23">
        <v>97.682495401588596</v>
      </c>
      <c r="AJ3" s="23">
        <v>99.10753862572011</v>
      </c>
      <c r="AK3" s="23">
        <v>100.90418945911003</v>
      </c>
      <c r="AL3" s="23">
        <v>101.03418588923105</v>
      </c>
      <c r="AM3" s="23">
        <v>101.58304775963504</v>
      </c>
      <c r="AN3" s="23">
        <v>103.69088352567302</v>
      </c>
      <c r="AO3" s="23">
        <v>107.10033473834201</v>
      </c>
      <c r="AP3" s="23">
        <v>112.49209572100992</v>
      </c>
      <c r="AQ3" s="23">
        <v>118.00696283634433</v>
      </c>
      <c r="AR3" s="23">
        <v>121.92028916477062</v>
      </c>
      <c r="AS3" s="23">
        <v>127.08222713859597</v>
      </c>
      <c r="AT3" s="23">
        <v>130.34520206100075</v>
      </c>
      <c r="AU3" s="23">
        <v>136.14940614082781</v>
      </c>
      <c r="AV3" s="23">
        <v>140.62386213576937</v>
      </c>
      <c r="AW3" s="23">
        <v>141.4976404225317</v>
      </c>
      <c r="AX3" s="23">
        <v>142.95127033619579</v>
      </c>
      <c r="AY3" s="24">
        <v>144.3812604015566</v>
      </c>
      <c r="AZ3" s="24">
        <v>142.77796038487261</v>
      </c>
      <c r="BA3" s="23">
        <f t="shared" ref="BA3:BD4" si="0">BA15</f>
        <v>144.68624865102979</v>
      </c>
      <c r="BB3" s="23">
        <f t="shared" si="0"/>
        <v>148.62422135885964</v>
      </c>
      <c r="BC3" s="23">
        <f t="shared" si="0"/>
        <v>152.15558187231656</v>
      </c>
      <c r="BD3" s="23">
        <f t="shared" si="0"/>
        <v>154.11051815174076</v>
      </c>
    </row>
    <row r="4" spans="1:56" s="16" customFormat="1" x14ac:dyDescent="0.25">
      <c r="A4" s="5">
        <v>2</v>
      </c>
      <c r="B4" s="16" t="s">
        <v>63</v>
      </c>
      <c r="C4" s="16">
        <v>0.36399999999999999</v>
      </c>
      <c r="D4" s="16">
        <v>0.374</v>
      </c>
      <c r="E4" s="16">
        <v>0.36199999999999999</v>
      </c>
      <c r="F4" s="16">
        <v>0.36199999999999999</v>
      </c>
      <c r="G4" s="16">
        <v>0.36099999999999999</v>
      </c>
      <c r="H4" s="16">
        <v>0.35599999999999998</v>
      </c>
      <c r="I4" s="16">
        <v>0.34899999999999998</v>
      </c>
      <c r="J4" s="16">
        <v>0.35799999999999998</v>
      </c>
      <c r="K4" s="16">
        <v>0.34799999999999998</v>
      </c>
      <c r="L4" s="16">
        <v>0.34899999999999998</v>
      </c>
      <c r="M4" s="16">
        <v>0.35259999999999997</v>
      </c>
      <c r="N4" s="16">
        <v>0.35619999999999996</v>
      </c>
      <c r="O4" s="16">
        <v>0.35980000000000001</v>
      </c>
      <c r="P4" s="16">
        <v>0.3634</v>
      </c>
      <c r="Q4" s="16">
        <v>0.36699999999999999</v>
      </c>
      <c r="R4" s="16">
        <v>0.37059999999999998</v>
      </c>
      <c r="S4" s="16">
        <v>0.37419999999999998</v>
      </c>
      <c r="T4" s="16">
        <v>0.37780000000000002</v>
      </c>
      <c r="U4" s="16">
        <v>0.38140000000000002</v>
      </c>
      <c r="V4" s="16">
        <v>0.38500000000000001</v>
      </c>
      <c r="W4" s="16">
        <v>0.38750000000000001</v>
      </c>
      <c r="X4" s="16">
        <v>0.39</v>
      </c>
      <c r="Y4" s="16">
        <v>0.39250000000000002</v>
      </c>
      <c r="Z4" s="16">
        <v>0.39500000000000002</v>
      </c>
      <c r="AA4" s="16">
        <v>0.39749999999999996</v>
      </c>
      <c r="AB4" s="16">
        <v>0.39999999999999997</v>
      </c>
      <c r="AC4" s="16">
        <v>0.40249999999999997</v>
      </c>
      <c r="AD4" s="16">
        <v>0.40499999999999997</v>
      </c>
      <c r="AE4" s="16">
        <v>0.40749999999999997</v>
      </c>
      <c r="AF4" s="16">
        <v>0.41</v>
      </c>
      <c r="AG4" s="16">
        <v>0.41239999999999999</v>
      </c>
      <c r="AH4" s="16">
        <v>0.4148</v>
      </c>
      <c r="AI4" s="16">
        <v>0.41719999999999996</v>
      </c>
      <c r="AJ4" s="16">
        <v>0.41959999999999997</v>
      </c>
      <c r="AK4" s="16">
        <v>0.42199999999999999</v>
      </c>
      <c r="AL4" s="16">
        <v>0.4244</v>
      </c>
      <c r="AM4" s="16">
        <v>0.42680000000000001</v>
      </c>
      <c r="AN4" s="16">
        <v>0.42919999999999997</v>
      </c>
      <c r="AO4" s="16">
        <v>0.43159999999999998</v>
      </c>
      <c r="AP4" s="16">
        <v>0.434</v>
      </c>
      <c r="AQ4" s="16">
        <v>0.43385714285714283</v>
      </c>
      <c r="AR4" s="16">
        <v>0.43371428571428572</v>
      </c>
      <c r="AS4" s="16">
        <v>0.43357142857142855</v>
      </c>
      <c r="AT4" s="16">
        <v>0.43342857142857144</v>
      </c>
      <c r="AU4" s="16">
        <v>0.43328571428571427</v>
      </c>
      <c r="AV4" s="16">
        <v>0.43314285714285716</v>
      </c>
      <c r="AW4" s="16">
        <v>0.433</v>
      </c>
      <c r="AX4" s="16">
        <v>0.442</v>
      </c>
      <c r="AY4" s="25">
        <v>0.438</v>
      </c>
      <c r="AZ4" s="25">
        <v>0.44800000000000001</v>
      </c>
      <c r="BA4" s="16">
        <f t="shared" si="0"/>
        <v>0.45100000000000001</v>
      </c>
      <c r="BB4" s="16">
        <f t="shared" si="0"/>
        <v>0.44600000000000001</v>
      </c>
      <c r="BC4" s="16">
        <f t="shared" si="0"/>
        <v>0.44700000000000001</v>
      </c>
      <c r="BD4" s="16">
        <f t="shared" si="0"/>
        <v>0.44729999999999998</v>
      </c>
    </row>
    <row r="5" spans="1:56" s="23" customFormat="1" x14ac:dyDescent="0.25">
      <c r="A5" s="5">
        <v>3</v>
      </c>
      <c r="B5" s="23" t="s">
        <v>64</v>
      </c>
      <c r="C5" s="23">
        <v>34.316670945236297</v>
      </c>
      <c r="D5" s="23">
        <v>35.718086337858153</v>
      </c>
      <c r="E5" s="23">
        <v>38.14011826419982</v>
      </c>
      <c r="F5" s="23">
        <v>40.411005975497346</v>
      </c>
      <c r="G5" s="23">
        <v>43.652239060715161</v>
      </c>
      <c r="H5" s="23">
        <v>46.847809645892589</v>
      </c>
      <c r="I5" s="23">
        <v>50.122753630442382</v>
      </c>
      <c r="J5" s="23">
        <v>52.161387619262932</v>
      </c>
      <c r="K5" s="23">
        <v>55.496812326338585</v>
      </c>
      <c r="L5" s="23">
        <v>59.204891620531157</v>
      </c>
      <c r="M5" s="23">
        <v>61.590409959438411</v>
      </c>
      <c r="N5" s="23">
        <v>64.87532687713842</v>
      </c>
      <c r="O5" s="23">
        <v>68.903635170372709</v>
      </c>
      <c r="P5" s="23">
        <v>70.998828998089493</v>
      </c>
      <c r="Q5" s="23">
        <v>70.168323627832933</v>
      </c>
      <c r="R5" s="23">
        <v>71.03310963265838</v>
      </c>
      <c r="S5" s="23">
        <v>74.292083765077351</v>
      </c>
      <c r="T5" s="23">
        <v>76.302555733048663</v>
      </c>
      <c r="U5" s="23">
        <v>78.063510309996474</v>
      </c>
      <c r="V5" s="23">
        <v>77.215543941078536</v>
      </c>
      <c r="W5" s="23">
        <v>75.404232933949146</v>
      </c>
      <c r="X5" s="23">
        <v>75.117273525949486</v>
      </c>
      <c r="Y5" s="23">
        <v>76.742330026886137</v>
      </c>
      <c r="Z5" s="23">
        <v>82.885017081461001</v>
      </c>
      <c r="AA5" s="23">
        <v>87.476701172007395</v>
      </c>
      <c r="AB5" s="23">
        <v>93.688795387774974</v>
      </c>
      <c r="AC5" s="23">
        <v>99.827081952793193</v>
      </c>
      <c r="AD5" s="23">
        <v>104.90607108591867</v>
      </c>
      <c r="AE5" s="23">
        <v>110.48769598792485</v>
      </c>
      <c r="AF5" s="23">
        <v>113.39177071356059</v>
      </c>
      <c r="AG5" s="23">
        <v>114.36271172417618</v>
      </c>
      <c r="AH5" s="23">
        <v>113.44929668318466</v>
      </c>
      <c r="AI5" s="23">
        <v>115.57894804748372</v>
      </c>
      <c r="AJ5" s="23">
        <v>117.93965742300669</v>
      </c>
      <c r="AK5" s="23">
        <v>120.76451489434044</v>
      </c>
      <c r="AL5" s="23">
        <v>121.60779492736717</v>
      </c>
      <c r="AM5" s="23">
        <v>122.95985474705682</v>
      </c>
      <c r="AN5" s="23">
        <v>126.21703689511871</v>
      </c>
      <c r="AO5" s="23">
        <v>131.09615562413052</v>
      </c>
      <c r="AP5" s="23">
        <v>138.46162661065884</v>
      </c>
      <c r="AQ5" s="23">
        <v>145.20182567619227</v>
      </c>
      <c r="AR5" s="23">
        <v>149.96758686664114</v>
      </c>
      <c r="AS5" s="23">
        <v>156.26552117560925</v>
      </c>
      <c r="AT5" s="23">
        <v>160.22499921119694</v>
      </c>
      <c r="AU5" s="23">
        <v>167.30457370761314</v>
      </c>
      <c r="AV5" s="23">
        <v>172.74594846270676</v>
      </c>
      <c r="AW5" s="23">
        <v>173.76199178376697</v>
      </c>
      <c r="AX5" s="23">
        <v>179.19586355246327</v>
      </c>
      <c r="AY5" s="24">
        <v>179.35051632411174</v>
      </c>
      <c r="AZ5" s="24">
        <v>181.40818562797205</v>
      </c>
      <c r="BA5" s="23">
        <f>BA18</f>
        <v>185.06380641410786</v>
      </c>
      <c r="BB5" s="23">
        <f>BB18</f>
        <v>187.99320115159219</v>
      </c>
      <c r="BC5" s="23">
        <f>BC18</f>
        <v>192.89150623064523</v>
      </c>
      <c r="BD5" s="23">
        <f>BD18</f>
        <v>195.50094943072503</v>
      </c>
    </row>
    <row r="6" spans="1:56" x14ac:dyDescent="0.25">
      <c r="A6" s="5">
        <v>4</v>
      </c>
      <c r="B6" s="9" t="s">
        <v>65</v>
      </c>
      <c r="C6" s="9">
        <f>C19</f>
        <v>3.1816913201228196</v>
      </c>
      <c r="D6" s="9">
        <f>D19</f>
        <v>5.8904486650151355</v>
      </c>
      <c r="E6" s="9">
        <f t="shared" ref="E6:BB6" si="1">E19</f>
        <v>2.6308424293310955</v>
      </c>
      <c r="F6" s="9">
        <f t="shared" si="1"/>
        <v>2.6308424293310999</v>
      </c>
      <c r="G6" s="9">
        <f t="shared" si="1"/>
        <v>2.3542600896861012</v>
      </c>
      <c r="H6" s="9">
        <f t="shared" si="1"/>
        <v>0.9596387242449973</v>
      </c>
      <c r="I6" s="9">
        <f t="shared" si="1"/>
        <v>1.0262257696693164</v>
      </c>
      <c r="J6" s="9">
        <f t="shared" si="1"/>
        <v>1.5198423867154509</v>
      </c>
      <c r="K6" s="9">
        <f t="shared" si="1"/>
        <v>1.3131601484441906</v>
      </c>
      <c r="L6" s="9">
        <f t="shared" si="1"/>
        <v>1.0262257696693189</v>
      </c>
      <c r="M6" s="9">
        <f t="shared" si="1"/>
        <v>0</v>
      </c>
      <c r="N6" s="9">
        <f t="shared" si="1"/>
        <v>1.0158013544018196</v>
      </c>
      <c r="O6" s="9">
        <f t="shared" si="1"/>
        <v>2.0213363279056851</v>
      </c>
      <c r="P6" s="9">
        <f t="shared" si="1"/>
        <v>3.0167597765363285</v>
      </c>
      <c r="Q6" s="9">
        <f t="shared" si="1"/>
        <v>4.002223457476398</v>
      </c>
      <c r="R6" s="9">
        <f t="shared" si="1"/>
        <v>4.9778761061946915</v>
      </c>
      <c r="S6" s="9">
        <f t="shared" si="1"/>
        <v>5.9438635112823368</v>
      </c>
      <c r="T6" s="9">
        <f t="shared" si="1"/>
        <v>6.9003285870755935</v>
      </c>
      <c r="U6" s="9">
        <f t="shared" si="1"/>
        <v>7.847411444141704</v>
      </c>
      <c r="V6" s="9">
        <f t="shared" si="1"/>
        <v>8.7852494577006706</v>
      </c>
      <c r="W6" s="9">
        <f t="shared" si="1"/>
        <v>9.4311579516281583</v>
      </c>
      <c r="X6" s="9">
        <f t="shared" si="1"/>
        <v>10.072717479127414</v>
      </c>
      <c r="Y6" s="9">
        <f t="shared" si="1"/>
        <v>10.709971815863653</v>
      </c>
      <c r="Z6" s="9">
        <f t="shared" si="1"/>
        <v>11.342964151952922</v>
      </c>
      <c r="AA6" s="9">
        <f t="shared" si="1"/>
        <v>11.971737101719768</v>
      </c>
      <c r="AB6" s="9">
        <f t="shared" si="1"/>
        <v>12.596332713260704</v>
      </c>
      <c r="AC6" s="9">
        <f t="shared" si="1"/>
        <v>13.216792477817505</v>
      </c>
      <c r="AD6" s="9">
        <f t="shared" si="1"/>
        <v>13.833157338965163</v>
      </c>
      <c r="AE6" s="9">
        <f t="shared" si="1"/>
        <v>14.445467701618202</v>
      </c>
      <c r="AF6" s="9">
        <f t="shared" si="1"/>
        <v>15.053763440860218</v>
      </c>
      <c r="AG6" s="9">
        <f t="shared" si="1"/>
        <v>15.633986928104596</v>
      </c>
      <c r="AH6" s="9">
        <f t="shared" si="1"/>
        <v>16.210581183216057</v>
      </c>
      <c r="AI6" s="9">
        <f t="shared" si="1"/>
        <v>16.783580150688486</v>
      </c>
      <c r="AJ6" s="9">
        <f t="shared" si="1"/>
        <v>17.353017353017357</v>
      </c>
      <c r="AK6" s="9">
        <f t="shared" si="1"/>
        <v>17.918925897237298</v>
      </c>
      <c r="AL6" s="9">
        <f t="shared" si="1"/>
        <v>18.48133848133849</v>
      </c>
      <c r="AM6" s="9">
        <f t="shared" si="1"/>
        <v>19.040287400564544</v>
      </c>
      <c r="AN6" s="9">
        <f t="shared" si="1"/>
        <v>19.595804553594267</v>
      </c>
      <c r="AO6" s="9">
        <f t="shared" si="1"/>
        <v>20.147921448610067</v>
      </c>
      <c r="AP6" s="9">
        <f t="shared" si="1"/>
        <v>20.696669209255028</v>
      </c>
      <c r="AQ6" s="9">
        <f t="shared" si="1"/>
        <v>20.664099396933818</v>
      </c>
      <c r="AR6" s="9">
        <f t="shared" si="1"/>
        <v>20.63151775008177</v>
      </c>
      <c r="AS6" s="9">
        <f t="shared" si="1"/>
        <v>20.598924262247419</v>
      </c>
      <c r="AT6" s="9">
        <f t="shared" si="1"/>
        <v>20.566318926974674</v>
      </c>
      <c r="AU6" s="9">
        <f t="shared" si="1"/>
        <v>20.533701737802666</v>
      </c>
      <c r="AV6" s="9">
        <f t="shared" si="1"/>
        <v>20.501072688265904</v>
      </c>
      <c r="AW6" s="9">
        <f t="shared" si="1"/>
        <v>20.468431771894107</v>
      </c>
      <c r="AX6" s="9">
        <f t="shared" si="1"/>
        <v>22.501887742260269</v>
      </c>
      <c r="AY6" s="9">
        <f t="shared" si="1"/>
        <v>21.603845180875293</v>
      </c>
      <c r="AZ6" s="9">
        <f t="shared" si="1"/>
        <v>23.832125905570837</v>
      </c>
      <c r="BA6" s="9">
        <f t="shared" si="1"/>
        <v>24.489795918367342</v>
      </c>
      <c r="BB6" s="9">
        <f t="shared" si="1"/>
        <v>23.390934134735794</v>
      </c>
      <c r="BC6" s="9">
        <f>BC19</f>
        <v>23.611805902951488</v>
      </c>
      <c r="BD6" s="9">
        <f>BD19</f>
        <v>23.677959744968121</v>
      </c>
    </row>
    <row r="8" spans="1:56" x14ac:dyDescent="0.25">
      <c r="A8" s="64" t="s">
        <v>6</v>
      </c>
      <c r="B8" s="64"/>
      <c r="AX8" s="17"/>
      <c r="AY8" s="18"/>
      <c r="AZ8" s="18"/>
      <c r="BA8" s="17"/>
    </row>
    <row r="9" spans="1:56" x14ac:dyDescent="0.25">
      <c r="A9" s="5">
        <v>1</v>
      </c>
      <c r="B9" s="9" t="s">
        <v>66</v>
      </c>
    </row>
    <row r="10" spans="1:56" x14ac:dyDescent="0.25">
      <c r="A10" s="5">
        <v>2</v>
      </c>
      <c r="B10" s="9" t="s">
        <v>67</v>
      </c>
    </row>
    <row r="11" spans="1:56" x14ac:dyDescent="0.25">
      <c r="A11" s="5">
        <v>3</v>
      </c>
      <c r="B11" s="9" t="s">
        <v>68</v>
      </c>
    </row>
    <row r="14" spans="1:56" x14ac:dyDescent="0.25">
      <c r="A14" s="64" t="s">
        <v>12</v>
      </c>
      <c r="B14" s="64"/>
    </row>
    <row r="15" spans="1:56" s="10" customFormat="1" x14ac:dyDescent="0.25">
      <c r="A15" s="26">
        <v>1</v>
      </c>
      <c r="B15" s="27" t="s">
        <v>69</v>
      </c>
      <c r="C15" s="10">
        <f>C18/C17</f>
        <v>33.24191806398435</v>
      </c>
      <c r="D15" s="10">
        <f>D18/D17</f>
        <v>33.674324178419212</v>
      </c>
      <c r="E15" s="10">
        <f t="shared" ref="E15:BB15" si="2">E18/E17</f>
        <v>37.14973950264325</v>
      </c>
      <c r="F15" s="10">
        <f t="shared" si="2"/>
        <v>39.361659411492717</v>
      </c>
      <c r="G15" s="10">
        <f t="shared" si="2"/>
        <v>42.636508290327328</v>
      </c>
      <c r="H15" s="10">
        <f t="shared" si="2"/>
        <v>46.400386744780128</v>
      </c>
      <c r="I15" s="10">
        <f t="shared" si="2"/>
        <v>50.639779169323731</v>
      </c>
      <c r="J15" s="10">
        <f t="shared" si="2"/>
        <v>51.374595738972374</v>
      </c>
      <c r="K15" s="10">
        <f t="shared" si="2"/>
        <v>56.230390880077543</v>
      </c>
      <c r="L15" s="10">
        <f t="shared" si="2"/>
        <v>59.815601104295943</v>
      </c>
      <c r="M15" s="10">
        <f t="shared" si="2"/>
        <v>61.590409959438411</v>
      </c>
      <c r="N15" s="10">
        <f t="shared" si="2"/>
        <v>64.219652602130836</v>
      </c>
      <c r="O15" s="10">
        <f t="shared" si="2"/>
        <v>67.5247964454514</v>
      </c>
      <c r="P15" s="10">
        <f t="shared" si="2"/>
        <v>68.888792252961892</v>
      </c>
      <c r="Q15" s="10">
        <f t="shared" si="2"/>
        <v>67.415125098566449</v>
      </c>
      <c r="R15" s="10">
        <f t="shared" si="2"/>
        <v>67.583039547963693</v>
      </c>
      <c r="S15" s="10">
        <f t="shared" si="2"/>
        <v>70.003711212095865</v>
      </c>
      <c r="T15" s="10">
        <f t="shared" si="2"/>
        <v>71.213025811204218</v>
      </c>
      <c r="U15" s="10">
        <f t="shared" si="2"/>
        <v>72.168835173845707</v>
      </c>
      <c r="V15" s="10">
        <f t="shared" si="2"/>
        <v>70.71740465876438</v>
      </c>
      <c r="W15" s="10">
        <f t="shared" si="2"/>
        <v>68.612987180672178</v>
      </c>
      <c r="X15" s="10">
        <f t="shared" si="2"/>
        <v>67.913719603204569</v>
      </c>
      <c r="Y15" s="10">
        <f t="shared" si="2"/>
        <v>68.941007815235793</v>
      </c>
      <c r="Z15" s="10">
        <f t="shared" si="2"/>
        <v>73.987992463096575</v>
      </c>
      <c r="AA15" s="10">
        <f t="shared" si="2"/>
        <v>77.595685115093858</v>
      </c>
      <c r="AB15" s="10">
        <f t="shared" si="2"/>
        <v>82.586673134323632</v>
      </c>
      <c r="AC15" s="10">
        <f t="shared" si="2"/>
        <v>87.451003966595977</v>
      </c>
      <c r="AD15" s="10">
        <f t="shared" si="2"/>
        <v>91.333038678752885</v>
      </c>
      <c r="AE15" s="10">
        <f t="shared" si="2"/>
        <v>95.602359767711178</v>
      </c>
      <c r="AF15" s="10">
        <f t="shared" si="2"/>
        <v>97.516922813662106</v>
      </c>
      <c r="AG15" s="10">
        <f t="shared" si="2"/>
        <v>97.779563903842174</v>
      </c>
      <c r="AH15" s="10">
        <f t="shared" si="2"/>
        <v>96.437372252871043</v>
      </c>
      <c r="AI15" s="10">
        <f t="shared" si="2"/>
        <v>97.682495401588596</v>
      </c>
      <c r="AJ15" s="10">
        <f t="shared" si="2"/>
        <v>99.10753862572011</v>
      </c>
      <c r="AK15" s="10">
        <f t="shared" si="2"/>
        <v>100.90418945911003</v>
      </c>
      <c r="AL15" s="10">
        <f t="shared" si="2"/>
        <v>101.03418588923105</v>
      </c>
      <c r="AM15" s="10">
        <f t="shared" si="2"/>
        <v>101.58304775963504</v>
      </c>
      <c r="AN15" s="10">
        <f t="shared" si="2"/>
        <v>103.69088352567302</v>
      </c>
      <c r="AO15" s="10">
        <f t="shared" si="2"/>
        <v>107.10033473834201</v>
      </c>
      <c r="AP15" s="10">
        <f t="shared" si="2"/>
        <v>112.49209572100992</v>
      </c>
      <c r="AQ15" s="10">
        <f t="shared" si="2"/>
        <v>118.00696283634433</v>
      </c>
      <c r="AR15" s="10">
        <f t="shared" si="2"/>
        <v>121.92028916477062</v>
      </c>
      <c r="AS15" s="10">
        <f t="shared" si="2"/>
        <v>127.08222713859597</v>
      </c>
      <c r="AT15" s="10">
        <f t="shared" si="2"/>
        <v>130.34520206100075</v>
      </c>
      <c r="AU15" s="10">
        <f t="shared" si="2"/>
        <v>136.14940614082781</v>
      </c>
      <c r="AV15" s="10">
        <f t="shared" si="2"/>
        <v>140.62386213576937</v>
      </c>
      <c r="AW15" s="10">
        <f t="shared" si="2"/>
        <v>141.4976404225317</v>
      </c>
      <c r="AX15" s="10">
        <f t="shared" si="2"/>
        <v>142.95127033619579</v>
      </c>
      <c r="AY15" s="10">
        <f>AY18/AY17</f>
        <v>144.3812604015566</v>
      </c>
      <c r="AZ15" s="10">
        <f t="shared" si="2"/>
        <v>142.77796038487261</v>
      </c>
      <c r="BA15" s="10">
        <f t="shared" si="2"/>
        <v>144.68624865102979</v>
      </c>
      <c r="BB15" s="10">
        <f t="shared" si="2"/>
        <v>148.62422135885964</v>
      </c>
      <c r="BC15" s="10">
        <f>BC18/BC17</f>
        <v>152.15558187231656</v>
      </c>
      <c r="BD15" s="10">
        <f>BD18/BD17</f>
        <v>154.11051815174076</v>
      </c>
    </row>
    <row r="16" spans="1:56" s="27" customFormat="1" x14ac:dyDescent="0.25">
      <c r="A16" s="28">
        <v>2</v>
      </c>
      <c r="B16" s="27" t="s">
        <v>63</v>
      </c>
      <c r="C16" s="29">
        <v>0.36399999999999999</v>
      </c>
      <c r="D16" s="29">
        <v>0.374</v>
      </c>
      <c r="E16" s="29">
        <v>0.36199999999999999</v>
      </c>
      <c r="F16" s="29">
        <v>0.36199999999999999</v>
      </c>
      <c r="G16" s="29">
        <v>0.36099999999999999</v>
      </c>
      <c r="H16" s="29">
        <v>0.35599999999999998</v>
      </c>
      <c r="I16" s="29">
        <v>0.34899999999999998</v>
      </c>
      <c r="J16" s="29">
        <v>0.35799999999999998</v>
      </c>
      <c r="K16" s="29">
        <v>0.34799999999999998</v>
      </c>
      <c r="L16" s="29">
        <v>0.34899999999999998</v>
      </c>
      <c r="M16" s="29">
        <v>0.35259999999999997</v>
      </c>
      <c r="N16" s="29">
        <v>0.35619999999999996</v>
      </c>
      <c r="O16" s="29">
        <v>0.35980000000000001</v>
      </c>
      <c r="P16" s="29">
        <v>0.3634</v>
      </c>
      <c r="Q16" s="29">
        <v>0.36699999999999999</v>
      </c>
      <c r="R16" s="29">
        <v>0.37059999999999998</v>
      </c>
      <c r="S16" s="29">
        <v>0.37419999999999998</v>
      </c>
      <c r="T16" s="29">
        <v>0.37780000000000002</v>
      </c>
      <c r="U16" s="29">
        <v>0.38140000000000002</v>
      </c>
      <c r="V16" s="29">
        <v>0.38500000000000001</v>
      </c>
      <c r="W16" s="29">
        <v>0.38750000000000001</v>
      </c>
      <c r="X16" s="29">
        <v>0.39</v>
      </c>
      <c r="Y16" s="29">
        <v>0.39250000000000002</v>
      </c>
      <c r="Z16" s="29">
        <v>0.39500000000000002</v>
      </c>
      <c r="AA16" s="29">
        <v>0.39749999999999996</v>
      </c>
      <c r="AB16" s="29">
        <v>0.39999999999999997</v>
      </c>
      <c r="AC16" s="29">
        <v>0.40249999999999997</v>
      </c>
      <c r="AD16" s="29">
        <v>0.40499999999999997</v>
      </c>
      <c r="AE16" s="29">
        <v>0.40749999999999997</v>
      </c>
      <c r="AF16" s="29">
        <v>0.41</v>
      </c>
      <c r="AG16" s="29">
        <v>0.41239999999999999</v>
      </c>
      <c r="AH16" s="29">
        <v>0.4148</v>
      </c>
      <c r="AI16" s="29">
        <v>0.41719999999999996</v>
      </c>
      <c r="AJ16" s="29">
        <v>0.41959999999999997</v>
      </c>
      <c r="AK16" s="29">
        <v>0.42199999999999999</v>
      </c>
      <c r="AL16" s="29">
        <v>0.4244</v>
      </c>
      <c r="AM16" s="29">
        <v>0.42680000000000001</v>
      </c>
      <c r="AN16" s="29">
        <v>0.42919999999999997</v>
      </c>
      <c r="AO16" s="29">
        <v>0.43159999999999998</v>
      </c>
      <c r="AP16" s="29">
        <v>0.434</v>
      </c>
      <c r="AQ16" s="29">
        <v>0.43385714285714283</v>
      </c>
      <c r="AR16" s="29">
        <v>0.43371428571428572</v>
      </c>
      <c r="AS16" s="29">
        <v>0.43357142857142855</v>
      </c>
      <c r="AT16" s="29">
        <v>0.43342857142857144</v>
      </c>
      <c r="AU16" s="29">
        <v>0.43328571428571427</v>
      </c>
      <c r="AV16" s="29">
        <v>0.43314285714285716</v>
      </c>
      <c r="AW16" s="29">
        <v>0.433</v>
      </c>
      <c r="AX16" s="29">
        <v>0.442</v>
      </c>
      <c r="AY16" s="29">
        <f>IncomeIneq!AY11</f>
        <v>0.438</v>
      </c>
      <c r="AZ16" s="29">
        <f>IncomeIneq!AZ11</f>
        <v>0.44800000000000001</v>
      </c>
      <c r="BA16" s="29">
        <v>0.45100000000000001</v>
      </c>
      <c r="BB16" s="29">
        <v>0.44600000000000001</v>
      </c>
      <c r="BC16" s="29">
        <v>0.44700000000000001</v>
      </c>
      <c r="BD16" s="27">
        <f>IncomeIneq!BD11</f>
        <v>0.44729999999999998</v>
      </c>
    </row>
    <row r="17" spans="1:56" s="11" customFormat="1" x14ac:dyDescent="0.25">
      <c r="A17" s="30">
        <v>3</v>
      </c>
      <c r="B17" s="11" t="s">
        <v>70</v>
      </c>
      <c r="C17" s="11">
        <f>C16/$M16</f>
        <v>1.0323312535450937</v>
      </c>
      <c r="D17" s="11">
        <f t="shared" ref="D17:AK17" si="3">D16/$M16</f>
        <v>1.06069200226886</v>
      </c>
      <c r="E17" s="11">
        <f t="shared" si="3"/>
        <v>1.0266591038003403</v>
      </c>
      <c r="F17" s="11">
        <f t="shared" si="3"/>
        <v>1.0266591038003403</v>
      </c>
      <c r="G17" s="11">
        <f t="shared" si="3"/>
        <v>1.0238230289279637</v>
      </c>
      <c r="H17" s="11">
        <f t="shared" si="3"/>
        <v>1.0096426545660806</v>
      </c>
      <c r="I17" s="11">
        <f t="shared" si="3"/>
        <v>0.9897901304594442</v>
      </c>
      <c r="J17" s="11">
        <f t="shared" si="3"/>
        <v>1.0153148043108338</v>
      </c>
      <c r="K17" s="11">
        <f t="shared" si="3"/>
        <v>0.9869540555870675</v>
      </c>
      <c r="L17" s="11">
        <f t="shared" si="3"/>
        <v>0.9897901304594442</v>
      </c>
      <c r="M17" s="11">
        <f t="shared" si="3"/>
        <v>1</v>
      </c>
      <c r="N17" s="11">
        <f t="shared" si="3"/>
        <v>1.0102098695405559</v>
      </c>
      <c r="O17" s="11">
        <f t="shared" si="3"/>
        <v>1.0204197390811118</v>
      </c>
      <c r="P17" s="11">
        <f t="shared" si="3"/>
        <v>1.0306296086216677</v>
      </c>
      <c r="Q17" s="11">
        <f t="shared" si="3"/>
        <v>1.0408394781622237</v>
      </c>
      <c r="R17" s="11">
        <f t="shared" si="3"/>
        <v>1.0510493477027794</v>
      </c>
      <c r="S17" s="11">
        <f t="shared" si="3"/>
        <v>1.0612592172433353</v>
      </c>
      <c r="T17" s="11">
        <f t="shared" si="3"/>
        <v>1.0714690867838912</v>
      </c>
      <c r="U17" s="11">
        <f t="shared" si="3"/>
        <v>1.0816789563244471</v>
      </c>
      <c r="V17" s="11">
        <f t="shared" si="3"/>
        <v>1.091888825865003</v>
      </c>
      <c r="W17" s="11">
        <f t="shared" si="3"/>
        <v>1.0989790130459445</v>
      </c>
      <c r="X17" s="11">
        <f t="shared" si="3"/>
        <v>1.1060692002268862</v>
      </c>
      <c r="Y17" s="11">
        <f t="shared" si="3"/>
        <v>1.1131593874078276</v>
      </c>
      <c r="Z17" s="11">
        <f t="shared" si="3"/>
        <v>1.1202495745887693</v>
      </c>
      <c r="AA17" s="11">
        <f t="shared" si="3"/>
        <v>1.1273397617697107</v>
      </c>
      <c r="AB17" s="11">
        <f t="shared" si="3"/>
        <v>1.1344299489506524</v>
      </c>
      <c r="AC17" s="11">
        <f t="shared" si="3"/>
        <v>1.1415201361315939</v>
      </c>
      <c r="AD17" s="11">
        <f t="shared" si="3"/>
        <v>1.1486103233125355</v>
      </c>
      <c r="AE17" s="11">
        <f t="shared" si="3"/>
        <v>1.155700510493477</v>
      </c>
      <c r="AF17" s="11">
        <f t="shared" si="3"/>
        <v>1.1627906976744187</v>
      </c>
      <c r="AG17" s="11">
        <f t="shared" si="3"/>
        <v>1.1695972773681227</v>
      </c>
      <c r="AH17" s="11">
        <f t="shared" si="3"/>
        <v>1.1764038570618265</v>
      </c>
      <c r="AI17" s="11">
        <f t="shared" si="3"/>
        <v>1.1832104367555303</v>
      </c>
      <c r="AJ17" s="11">
        <f t="shared" si="3"/>
        <v>1.1900170164492343</v>
      </c>
      <c r="AK17" s="11">
        <f t="shared" si="3"/>
        <v>1.1968235961429383</v>
      </c>
      <c r="AL17" s="11">
        <f>AL16/$M16</f>
        <v>1.2036301758366421</v>
      </c>
      <c r="AM17" s="11">
        <f>AM16/$M16</f>
        <v>1.2104367555303461</v>
      </c>
      <c r="AN17" s="11">
        <f t="shared" ref="AN17:BB17" si="4">AN16/$M16</f>
        <v>1.2172433352240499</v>
      </c>
      <c r="AO17" s="11">
        <f t="shared" si="4"/>
        <v>1.2240499149177539</v>
      </c>
      <c r="AP17" s="11">
        <f t="shared" si="4"/>
        <v>1.2308564946114577</v>
      </c>
      <c r="AQ17" s="11">
        <f t="shared" si="4"/>
        <v>1.2304513410582611</v>
      </c>
      <c r="AR17" s="11">
        <f t="shared" si="4"/>
        <v>1.2300461875050646</v>
      </c>
      <c r="AS17" s="11">
        <f t="shared" si="4"/>
        <v>1.2296410339518677</v>
      </c>
      <c r="AT17" s="11">
        <f t="shared" si="4"/>
        <v>1.2292358803986712</v>
      </c>
      <c r="AU17" s="11">
        <f t="shared" si="4"/>
        <v>1.2288307268454746</v>
      </c>
      <c r="AV17" s="11">
        <f t="shared" si="4"/>
        <v>1.228425573292278</v>
      </c>
      <c r="AW17" s="11">
        <f t="shared" si="4"/>
        <v>1.2280204197390812</v>
      </c>
      <c r="AX17" s="11">
        <f t="shared" si="4"/>
        <v>1.2535450935904708</v>
      </c>
      <c r="AY17" s="11">
        <f t="shared" si="4"/>
        <v>1.2422007941009643</v>
      </c>
      <c r="AZ17" s="11">
        <f t="shared" si="4"/>
        <v>1.2705615428247308</v>
      </c>
      <c r="BA17" s="11">
        <f t="shared" si="4"/>
        <v>1.2790697674418605</v>
      </c>
      <c r="BB17" s="11">
        <f t="shared" si="4"/>
        <v>1.2648893930799774</v>
      </c>
      <c r="BC17" s="11">
        <f>BC16/$M16</f>
        <v>1.267725467952354</v>
      </c>
      <c r="BD17" s="11">
        <f>BD16/$M16</f>
        <v>1.2685762904140669</v>
      </c>
    </row>
    <row r="18" spans="1:56" s="10" customFormat="1" x14ac:dyDescent="0.25">
      <c r="A18" s="26">
        <v>4</v>
      </c>
      <c r="B18" s="10" t="s">
        <v>64</v>
      </c>
      <c r="C18" s="10">
        <v>34.316670945236261</v>
      </c>
      <c r="D18" s="10">
        <v>35.718086337858153</v>
      </c>
      <c r="E18" s="10">
        <v>38.14011826419982</v>
      </c>
      <c r="F18" s="10">
        <v>40.411005975497346</v>
      </c>
      <c r="G18" s="10">
        <v>43.652239060715161</v>
      </c>
      <c r="H18" s="10">
        <v>46.847809645892589</v>
      </c>
      <c r="I18" s="10">
        <v>50.122753630442382</v>
      </c>
      <c r="J18" s="10">
        <v>52.161387619262932</v>
      </c>
      <c r="K18" s="10">
        <v>55.496812326338585</v>
      </c>
      <c r="L18" s="10">
        <v>59.204891620531157</v>
      </c>
      <c r="M18" s="10">
        <v>61.590409959438411</v>
      </c>
      <c r="N18" s="10">
        <v>64.87532687713842</v>
      </c>
      <c r="O18" s="10">
        <v>68.903635170372709</v>
      </c>
      <c r="P18" s="10">
        <v>70.998828998089493</v>
      </c>
      <c r="Q18" s="10">
        <v>70.168323627832933</v>
      </c>
      <c r="R18" s="10">
        <v>71.03310963265838</v>
      </c>
      <c r="S18" s="10">
        <v>74.292083765077351</v>
      </c>
      <c r="T18" s="10">
        <v>76.302555733048663</v>
      </c>
      <c r="U18" s="10">
        <v>78.063510309996474</v>
      </c>
      <c r="V18" s="10">
        <v>77.215543941078536</v>
      </c>
      <c r="W18" s="10">
        <v>75.404232933949146</v>
      </c>
      <c r="X18" s="10">
        <v>75.117273525949486</v>
      </c>
      <c r="Y18" s="10">
        <v>76.742330026886137</v>
      </c>
      <c r="Z18" s="10">
        <v>82.885017081461001</v>
      </c>
      <c r="AA18" s="10">
        <v>87.476701172007395</v>
      </c>
      <c r="AB18" s="10">
        <v>93.688795387774974</v>
      </c>
      <c r="AC18" s="10">
        <v>99.827081952793193</v>
      </c>
      <c r="AD18" s="10">
        <v>104.90607108591867</v>
      </c>
      <c r="AE18" s="10">
        <v>110.48769598792485</v>
      </c>
      <c r="AF18" s="10">
        <v>113.39177071356059</v>
      </c>
      <c r="AG18" s="10">
        <v>114.36271172417618</v>
      </c>
      <c r="AH18" s="10">
        <v>113.44929668318466</v>
      </c>
      <c r="AI18" s="10">
        <v>115.57894804748372</v>
      </c>
      <c r="AJ18" s="10">
        <v>117.93965742300669</v>
      </c>
      <c r="AK18" s="10">
        <v>120.76451489434044</v>
      </c>
      <c r="AL18" s="10">
        <v>121.60779492736717</v>
      </c>
      <c r="AM18" s="10">
        <v>122.95985474705682</v>
      </c>
      <c r="AN18" s="10">
        <v>126.21703689511871</v>
      </c>
      <c r="AO18" s="10">
        <v>131.09615562413052</v>
      </c>
      <c r="AP18" s="10">
        <v>138.46162661065884</v>
      </c>
      <c r="AQ18" s="10">
        <v>145.20182567619227</v>
      </c>
      <c r="AR18" s="10">
        <v>149.96758686664114</v>
      </c>
      <c r="AS18" s="10">
        <v>156.26552117560925</v>
      </c>
      <c r="AT18" s="10">
        <v>160.22499921119694</v>
      </c>
      <c r="AU18" s="10">
        <v>167.30457370761314</v>
      </c>
      <c r="AV18" s="10">
        <v>172.74594846270676</v>
      </c>
      <c r="AW18" s="10">
        <v>173.76199178376697</v>
      </c>
      <c r="AX18" s="10">
        <v>179.19586355246327</v>
      </c>
      <c r="AY18" s="10">
        <v>179.35051632411174</v>
      </c>
      <c r="AZ18" s="10">
        <v>181.40818562797205</v>
      </c>
      <c r="BA18" s="10">
        <v>185.06380641410786</v>
      </c>
      <c r="BB18" s="10">
        <v>187.99320115159219</v>
      </c>
      <c r="BC18" s="10">
        <v>192.89150623064523</v>
      </c>
      <c r="BD18" s="10">
        <v>195.50094943072503</v>
      </c>
    </row>
    <row r="19" spans="1:56" s="27" customFormat="1" x14ac:dyDescent="0.25">
      <c r="A19" s="28">
        <v>5</v>
      </c>
      <c r="B19" s="27" t="s">
        <v>65</v>
      </c>
      <c r="C19" s="27">
        <f>ABS(C15-C18)/((C15+C18)/2)*100</f>
        <v>3.1816913201228196</v>
      </c>
      <c r="D19" s="27">
        <f t="shared" ref="D19:BB19" si="5">ABS(D15-D18)/((D15+D18)/2)*100</f>
        <v>5.8904486650151355</v>
      </c>
      <c r="E19" s="27">
        <f t="shared" si="5"/>
        <v>2.6308424293310955</v>
      </c>
      <c r="F19" s="27">
        <f t="shared" si="5"/>
        <v>2.6308424293310999</v>
      </c>
      <c r="G19" s="27">
        <f t="shared" si="5"/>
        <v>2.3542600896861012</v>
      </c>
      <c r="H19" s="27">
        <f t="shared" si="5"/>
        <v>0.9596387242449973</v>
      </c>
      <c r="I19" s="27">
        <f t="shared" si="5"/>
        <v>1.0262257696693164</v>
      </c>
      <c r="J19" s="27">
        <f t="shared" si="5"/>
        <v>1.5198423867154509</v>
      </c>
      <c r="K19" s="27">
        <f t="shared" si="5"/>
        <v>1.3131601484441906</v>
      </c>
      <c r="L19" s="27">
        <f t="shared" si="5"/>
        <v>1.0262257696693189</v>
      </c>
      <c r="M19" s="27">
        <f t="shared" si="5"/>
        <v>0</v>
      </c>
      <c r="N19" s="27">
        <f t="shared" si="5"/>
        <v>1.0158013544018196</v>
      </c>
      <c r="O19" s="27">
        <f t="shared" si="5"/>
        <v>2.0213363279056851</v>
      </c>
      <c r="P19" s="27">
        <f t="shared" si="5"/>
        <v>3.0167597765363285</v>
      </c>
      <c r="Q19" s="27">
        <f t="shared" si="5"/>
        <v>4.002223457476398</v>
      </c>
      <c r="R19" s="27">
        <f t="shared" si="5"/>
        <v>4.9778761061946915</v>
      </c>
      <c r="S19" s="27">
        <f t="shared" si="5"/>
        <v>5.9438635112823368</v>
      </c>
      <c r="T19" s="27">
        <f t="shared" si="5"/>
        <v>6.9003285870755935</v>
      </c>
      <c r="U19" s="27">
        <f t="shared" si="5"/>
        <v>7.847411444141704</v>
      </c>
      <c r="V19" s="27">
        <f t="shared" si="5"/>
        <v>8.7852494577006706</v>
      </c>
      <c r="W19" s="27">
        <f t="shared" si="5"/>
        <v>9.4311579516281583</v>
      </c>
      <c r="X19" s="27">
        <f t="shared" si="5"/>
        <v>10.072717479127414</v>
      </c>
      <c r="Y19" s="27">
        <f t="shared" si="5"/>
        <v>10.709971815863653</v>
      </c>
      <c r="Z19" s="27">
        <f t="shared" si="5"/>
        <v>11.342964151952922</v>
      </c>
      <c r="AA19" s="27">
        <f t="shared" si="5"/>
        <v>11.971737101719768</v>
      </c>
      <c r="AB19" s="27">
        <f t="shared" si="5"/>
        <v>12.596332713260704</v>
      </c>
      <c r="AC19" s="27">
        <f t="shared" si="5"/>
        <v>13.216792477817505</v>
      </c>
      <c r="AD19" s="27">
        <f t="shared" si="5"/>
        <v>13.833157338965163</v>
      </c>
      <c r="AE19" s="27">
        <f t="shared" si="5"/>
        <v>14.445467701618202</v>
      </c>
      <c r="AF19" s="27">
        <f t="shared" si="5"/>
        <v>15.053763440860218</v>
      </c>
      <c r="AG19" s="27">
        <f t="shared" si="5"/>
        <v>15.633986928104596</v>
      </c>
      <c r="AH19" s="27">
        <f t="shared" si="5"/>
        <v>16.210581183216057</v>
      </c>
      <c r="AI19" s="27">
        <f t="shared" si="5"/>
        <v>16.783580150688486</v>
      </c>
      <c r="AJ19" s="27">
        <f t="shared" si="5"/>
        <v>17.353017353017357</v>
      </c>
      <c r="AK19" s="27">
        <f t="shared" si="5"/>
        <v>17.918925897237298</v>
      </c>
      <c r="AL19" s="27">
        <f t="shared" si="5"/>
        <v>18.48133848133849</v>
      </c>
      <c r="AM19" s="27">
        <f t="shared" si="5"/>
        <v>19.040287400564544</v>
      </c>
      <c r="AN19" s="27">
        <f t="shared" si="5"/>
        <v>19.595804553594267</v>
      </c>
      <c r="AO19" s="27">
        <f t="shared" si="5"/>
        <v>20.147921448610067</v>
      </c>
      <c r="AP19" s="27">
        <f t="shared" si="5"/>
        <v>20.696669209255028</v>
      </c>
      <c r="AQ19" s="27">
        <f t="shared" si="5"/>
        <v>20.664099396933818</v>
      </c>
      <c r="AR19" s="27">
        <f t="shared" si="5"/>
        <v>20.63151775008177</v>
      </c>
      <c r="AS19" s="27">
        <f t="shared" si="5"/>
        <v>20.598924262247419</v>
      </c>
      <c r="AT19" s="27">
        <f t="shared" si="5"/>
        <v>20.566318926974674</v>
      </c>
      <c r="AU19" s="27">
        <f t="shared" si="5"/>
        <v>20.533701737802666</v>
      </c>
      <c r="AV19" s="27">
        <f t="shared" si="5"/>
        <v>20.501072688265904</v>
      </c>
      <c r="AW19" s="27">
        <f t="shared" si="5"/>
        <v>20.468431771894107</v>
      </c>
      <c r="AX19" s="27">
        <f t="shared" si="5"/>
        <v>22.501887742260269</v>
      </c>
      <c r="AY19" s="27">
        <f t="shared" si="5"/>
        <v>21.603845180875293</v>
      </c>
      <c r="AZ19" s="27">
        <f t="shared" si="5"/>
        <v>23.832125905570837</v>
      </c>
      <c r="BA19" s="27">
        <f t="shared" si="5"/>
        <v>24.489795918367342</v>
      </c>
      <c r="BB19" s="27">
        <f t="shared" si="5"/>
        <v>23.390934134735794</v>
      </c>
      <c r="BC19" s="27">
        <f>ABS(BC15-BC18)/((BC15+BC18)/2)*100</f>
        <v>23.611805902951488</v>
      </c>
      <c r="BD19" s="27">
        <f>ABS(BD15-BD18)/((BD15+BD18)/2)*100</f>
        <v>23.677959744968121</v>
      </c>
    </row>
    <row r="21" spans="1:56" x14ac:dyDescent="0.25">
      <c r="A21" s="64" t="s">
        <v>22</v>
      </c>
      <c r="B21" s="64"/>
    </row>
    <row r="22" spans="1:56" x14ac:dyDescent="0.25">
      <c r="A22" s="5">
        <v>1</v>
      </c>
      <c r="B22" s="9" t="s">
        <v>71</v>
      </c>
    </row>
    <row r="23" spans="1:56" x14ac:dyDescent="0.25">
      <c r="A23" s="5">
        <v>2</v>
      </c>
      <c r="B23" s="9" t="s">
        <v>72</v>
      </c>
    </row>
    <row r="24" spans="1:56" x14ac:dyDescent="0.25">
      <c r="A24" s="5">
        <v>3</v>
      </c>
      <c r="B24" s="9" t="s">
        <v>73</v>
      </c>
    </row>
    <row r="25" spans="1:56" x14ac:dyDescent="0.25">
      <c r="A25" s="5">
        <v>4</v>
      </c>
      <c r="B25" s="9" t="s">
        <v>68</v>
      </c>
    </row>
    <row r="26" spans="1:56" x14ac:dyDescent="0.25">
      <c r="A26" s="5">
        <v>5</v>
      </c>
      <c r="B26" s="9" t="s">
        <v>74</v>
      </c>
    </row>
    <row r="29" spans="1:56" x14ac:dyDescent="0.25">
      <c r="A29" s="64" t="s">
        <v>75</v>
      </c>
      <c r="B29" s="64"/>
    </row>
    <row r="30" spans="1:56" ht="14" x14ac:dyDescent="0.3">
      <c r="A30" s="67" t="s">
        <v>76</v>
      </c>
      <c r="B30" s="68"/>
      <c r="C30" s="68"/>
      <c r="D30" s="68"/>
      <c r="E30" s="68"/>
      <c r="F30" s="68"/>
      <c r="G30" s="31"/>
      <c r="H30" s="31"/>
      <c r="I30" s="31"/>
      <c r="J30" s="31"/>
      <c r="K30" s="31"/>
    </row>
    <row r="33" spans="1:11" x14ac:dyDescent="0.25">
      <c r="A33" s="64" t="s">
        <v>34</v>
      </c>
      <c r="B33" s="64"/>
    </row>
    <row r="34" spans="1:11" ht="117.75" customHeight="1" x14ac:dyDescent="0.25">
      <c r="A34" s="63" t="s">
        <v>77</v>
      </c>
      <c r="B34" s="63"/>
      <c r="C34" s="63"/>
      <c r="D34" s="63"/>
      <c r="E34" s="63"/>
      <c r="F34" s="63"/>
      <c r="G34" s="14"/>
      <c r="H34" s="14"/>
      <c r="I34" s="14"/>
      <c r="J34" s="14"/>
      <c r="K34" s="14"/>
    </row>
    <row r="37" spans="1:11" x14ac:dyDescent="0.25">
      <c r="A37" s="64" t="s">
        <v>78</v>
      </c>
      <c r="B37" s="64"/>
    </row>
    <row r="38" spans="1:11" ht="78" customHeight="1" x14ac:dyDescent="0.25">
      <c r="A38" s="65"/>
      <c r="B38" s="69"/>
      <c r="C38" s="69"/>
      <c r="D38" s="69"/>
      <c r="E38" s="69"/>
      <c r="F38" s="69"/>
      <c r="G38" s="69"/>
      <c r="H38" s="69"/>
      <c r="I38" s="69"/>
      <c r="J38" s="69"/>
      <c r="K38" s="69"/>
    </row>
    <row r="40" spans="1:11" x14ac:dyDescent="0.25">
      <c r="A40" s="64" t="s">
        <v>37</v>
      </c>
      <c r="B40" s="64"/>
    </row>
    <row r="41" spans="1:11" ht="227" customHeight="1" x14ac:dyDescent="0.25">
      <c r="A41" s="65" t="s">
        <v>79</v>
      </c>
      <c r="B41" s="65"/>
      <c r="C41" s="65"/>
      <c r="D41" s="65"/>
      <c r="E41" s="65"/>
      <c r="F41" s="65"/>
      <c r="G41" s="65"/>
      <c r="H41" s="65"/>
      <c r="I41" s="65"/>
      <c r="J41" s="65"/>
      <c r="K41" s="65"/>
    </row>
    <row r="43" spans="1:11" customFormat="1" x14ac:dyDescent="0.3">
      <c r="A43" s="32"/>
    </row>
    <row r="44" spans="1:11" customFormat="1" x14ac:dyDescent="0.3">
      <c r="A44" s="32"/>
    </row>
    <row r="45" spans="1:11" customFormat="1" ht="107" customHeight="1" x14ac:dyDescent="0.3">
      <c r="A45" s="32"/>
    </row>
    <row r="46" spans="1:11" customFormat="1" x14ac:dyDescent="0.3">
      <c r="A46" s="32"/>
    </row>
    <row r="47" spans="1:11" customFormat="1" x14ac:dyDescent="0.3">
      <c r="A47" s="32"/>
    </row>
    <row r="48" spans="1:11" customFormat="1" ht="15.75" customHeight="1" x14ac:dyDescent="0.3">
      <c r="A48" s="32"/>
    </row>
    <row r="49" spans="1:1" customFormat="1" x14ac:dyDescent="0.3">
      <c r="A49" s="32"/>
    </row>
  </sheetData>
  <mergeCells count="11">
    <mergeCell ref="A33:B33"/>
    <mergeCell ref="A8:B8"/>
    <mergeCell ref="A14:B14"/>
    <mergeCell ref="A21:B21"/>
    <mergeCell ref="A29:B29"/>
    <mergeCell ref="A30:F30"/>
    <mergeCell ref="A34:F34"/>
    <mergeCell ref="A37:B37"/>
    <mergeCell ref="A38:K38"/>
    <mergeCell ref="A40:B40"/>
    <mergeCell ref="A41:K41"/>
  </mergeCells>
  <pageMargins left="0.75000000000000011" right="0.75000000000000011" top="1" bottom="1" header="0.5" footer="0.5"/>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B42"/>
  <sheetViews>
    <sheetView zoomScale="80" zoomScaleNormal="80" workbookViewId="0">
      <pane xSplit="2" ySplit="2" topLeftCell="C3" activePane="bottomRight" state="frozen"/>
      <selection activeCell="A32" sqref="A32:B32"/>
      <selection pane="topRight" activeCell="A32" sqref="A32:B32"/>
      <selection pane="bottomLeft" activeCell="A32" sqref="A32:B32"/>
      <selection pane="bottomRight" activeCell="AW28" sqref="AW28"/>
    </sheetView>
  </sheetViews>
  <sheetFormatPr defaultColWidth="11" defaultRowHeight="13.5" x14ac:dyDescent="0.25"/>
  <cols>
    <col min="1" max="1" width="10.53515625" style="9" customWidth="1"/>
    <col min="2" max="2" width="66.07421875" style="9" customWidth="1"/>
    <col min="3" max="16384" width="11" style="9"/>
  </cols>
  <sheetData>
    <row r="1" spans="1:132" s="2" customFormat="1" ht="18" thickBot="1" x14ac:dyDescent="0.4">
      <c r="A1" s="1" t="s">
        <v>80</v>
      </c>
      <c r="B1" s="1"/>
      <c r="C1" s="1"/>
      <c r="D1" s="1"/>
      <c r="E1" s="1"/>
    </row>
    <row r="2" spans="1:132" s="3" customFormat="1" ht="14" thickTop="1" x14ac:dyDescent="0.25">
      <c r="B2" s="4" t="s">
        <v>1</v>
      </c>
      <c r="C2" s="3">
        <v>1960</v>
      </c>
      <c r="D2" s="3">
        <v>1961</v>
      </c>
      <c r="E2" s="3">
        <v>1962</v>
      </c>
      <c r="F2" s="3">
        <v>1963</v>
      </c>
      <c r="G2" s="3">
        <v>1964</v>
      </c>
      <c r="H2" s="3">
        <v>1965</v>
      </c>
      <c r="I2" s="3">
        <v>1966</v>
      </c>
      <c r="J2" s="3">
        <v>1967</v>
      </c>
      <c r="K2" s="3">
        <v>1968</v>
      </c>
      <c r="L2" s="3">
        <v>1969</v>
      </c>
      <c r="M2" s="3">
        <v>1970</v>
      </c>
      <c r="N2" s="3">
        <v>1971</v>
      </c>
      <c r="O2" s="3">
        <v>1972</v>
      </c>
      <c r="P2" s="3">
        <v>1973</v>
      </c>
      <c r="Q2" s="3">
        <v>1974</v>
      </c>
      <c r="R2" s="3">
        <v>1975</v>
      </c>
      <c r="S2" s="3">
        <v>1976</v>
      </c>
      <c r="T2" s="3">
        <v>1977</v>
      </c>
      <c r="U2" s="3">
        <v>1978</v>
      </c>
      <c r="V2" s="3">
        <v>1979</v>
      </c>
      <c r="W2" s="3">
        <v>1980</v>
      </c>
      <c r="X2" s="3">
        <v>1981</v>
      </c>
      <c r="Y2" s="3">
        <v>1982</v>
      </c>
      <c r="Z2" s="3">
        <v>1983</v>
      </c>
      <c r="AA2" s="3">
        <v>1984</v>
      </c>
      <c r="AB2" s="3">
        <v>1985</v>
      </c>
      <c r="AC2" s="3">
        <v>1986</v>
      </c>
      <c r="AD2" s="3">
        <v>1987</v>
      </c>
      <c r="AE2" s="3">
        <v>1988</v>
      </c>
      <c r="AF2" s="3">
        <v>1989</v>
      </c>
      <c r="AG2" s="3">
        <v>1990</v>
      </c>
      <c r="AH2" s="3">
        <v>1991</v>
      </c>
      <c r="AI2" s="3">
        <v>1992</v>
      </c>
      <c r="AJ2" s="3">
        <v>1993</v>
      </c>
      <c r="AK2" s="3">
        <v>1994</v>
      </c>
      <c r="AL2" s="3">
        <v>1995</v>
      </c>
      <c r="AM2" s="3">
        <v>1996</v>
      </c>
      <c r="AN2" s="3">
        <v>1997</v>
      </c>
      <c r="AO2" s="3">
        <v>1998</v>
      </c>
      <c r="AP2" s="3">
        <v>1999</v>
      </c>
      <c r="AQ2" s="3">
        <v>2000</v>
      </c>
      <c r="AR2" s="3">
        <v>2001</v>
      </c>
      <c r="AS2" s="3">
        <v>2002</v>
      </c>
      <c r="AT2" s="3">
        <v>2003</v>
      </c>
      <c r="AU2" s="3">
        <v>2004</v>
      </c>
      <c r="AV2" s="3">
        <v>2005</v>
      </c>
      <c r="AW2" s="3">
        <v>2006</v>
      </c>
      <c r="AX2" s="3">
        <v>2007</v>
      </c>
      <c r="AY2" s="3">
        <v>2008</v>
      </c>
      <c r="AZ2" s="3">
        <v>2009</v>
      </c>
      <c r="BA2" s="3">
        <v>2010</v>
      </c>
      <c r="BB2" s="3">
        <v>2011</v>
      </c>
      <c r="BC2" s="3">
        <v>2012</v>
      </c>
      <c r="BD2" s="3">
        <v>2013</v>
      </c>
    </row>
    <row r="3" spans="1:132" x14ac:dyDescent="0.25">
      <c r="A3" s="9">
        <v>1</v>
      </c>
      <c r="B3" s="9" t="s">
        <v>81</v>
      </c>
      <c r="C3" s="9">
        <v>6.8276720458890798</v>
      </c>
      <c r="D3" s="9">
        <v>7.0565972208021526</v>
      </c>
      <c r="E3" s="9">
        <v>7.1881734628070504</v>
      </c>
      <c r="F3" s="9">
        <v>7.4663777765440678</v>
      </c>
      <c r="G3" s="9">
        <v>7.6837813293453046</v>
      </c>
      <c r="H3" s="9">
        <v>8.0293146095283117</v>
      </c>
      <c r="I3" s="9">
        <v>8.4978304938177143</v>
      </c>
      <c r="J3" s="9">
        <v>9.1528142020398242</v>
      </c>
      <c r="K3" s="9">
        <v>9.7311170194665593</v>
      </c>
      <c r="L3" s="9">
        <v>10.474658817875156</v>
      </c>
      <c r="M3" s="9">
        <v>11.322920045311722</v>
      </c>
      <c r="N3" s="9">
        <v>11.993646978807703</v>
      </c>
      <c r="O3" s="9">
        <v>12.742741020654073</v>
      </c>
      <c r="P3" s="9">
        <v>13.560933622097748</v>
      </c>
      <c r="Q3" s="9">
        <v>14.334052522056545</v>
      </c>
      <c r="R3" s="9">
        <v>14.798043242021127</v>
      </c>
      <c r="S3" s="9">
        <v>15.231914217246539</v>
      </c>
      <c r="T3" s="9">
        <v>15.721042755272141</v>
      </c>
      <c r="U3" s="9">
        <v>16.243099490071355</v>
      </c>
      <c r="V3" s="9">
        <v>16.865765253850181</v>
      </c>
      <c r="W3" s="9">
        <v>17.168341520462644</v>
      </c>
      <c r="X3" s="9">
        <v>17.030251830939747</v>
      </c>
      <c r="Y3" s="9">
        <v>16.744548132465116</v>
      </c>
      <c r="Z3" s="9">
        <v>16.656895043723967</v>
      </c>
      <c r="AA3" s="9">
        <v>16.839534895579146</v>
      </c>
      <c r="AB3" s="9">
        <v>17.057330463473733</v>
      </c>
      <c r="AC3" s="9">
        <v>17.387157660190876</v>
      </c>
      <c r="AD3" s="9">
        <v>17.958925512366022</v>
      </c>
      <c r="AE3" s="9">
        <v>18.757023962043263</v>
      </c>
      <c r="AF3" s="9">
        <v>19.946237459425365</v>
      </c>
      <c r="AG3" s="9">
        <v>21.175605616243331</v>
      </c>
      <c r="AH3" s="9">
        <v>22.2690491079548</v>
      </c>
      <c r="AI3" s="9">
        <v>22.852711658874469</v>
      </c>
      <c r="AJ3" s="9">
        <v>23.231107961701223</v>
      </c>
      <c r="AK3" s="9">
        <v>23.509669029355877</v>
      </c>
      <c r="AL3" s="9">
        <v>23.692166194412348</v>
      </c>
      <c r="AM3" s="9">
        <v>23.797870623518421</v>
      </c>
      <c r="AN3" s="9">
        <v>23.817808847856423</v>
      </c>
      <c r="AO3" s="9">
        <v>23.941498500309173</v>
      </c>
      <c r="AP3" s="9">
        <v>24.432538906062888</v>
      </c>
      <c r="AQ3" s="9">
        <v>25.455467036598456</v>
      </c>
      <c r="AR3" s="9">
        <v>26.577008783008132</v>
      </c>
      <c r="AS3" s="9">
        <v>27.645900603123863</v>
      </c>
      <c r="AT3" s="9">
        <v>28.726865592061287</v>
      </c>
      <c r="AU3" s="9">
        <v>29.793748007894095</v>
      </c>
      <c r="AV3" s="9">
        <v>30.927479251661516</v>
      </c>
      <c r="AW3" s="9">
        <v>32.016052180484813</v>
      </c>
      <c r="AX3" s="9">
        <v>32.784120497623391</v>
      </c>
      <c r="AY3" s="9">
        <v>33.273372162320008</v>
      </c>
      <c r="AZ3" s="9">
        <v>33.257842143853487</v>
      </c>
      <c r="BA3" s="9">
        <f>BI13</f>
        <v>33.011370216605364</v>
      </c>
      <c r="BB3" s="9">
        <f>BJ13</f>
        <v>32.764884355630549</v>
      </c>
      <c r="BC3" s="9">
        <f>BK13</f>
        <v>32.62370135404732</v>
      </c>
      <c r="BD3" s="9">
        <f>BL13</f>
        <v>32.251600388486189</v>
      </c>
    </row>
    <row r="4" spans="1:132" x14ac:dyDescent="0.25">
      <c r="A4" s="9">
        <v>2</v>
      </c>
      <c r="B4" s="9" t="s">
        <v>82</v>
      </c>
      <c r="C4" s="9">
        <v>34.138360229445396</v>
      </c>
      <c r="D4" s="9">
        <v>35.28298610401076</v>
      </c>
      <c r="E4" s="9">
        <v>35.940867314035252</v>
      </c>
      <c r="F4" s="9">
        <v>37.331888882720335</v>
      </c>
      <c r="G4" s="9">
        <v>38.418906646726519</v>
      </c>
      <c r="H4" s="9">
        <v>40.146573047641553</v>
      </c>
      <c r="I4" s="9">
        <v>42.489152469088566</v>
      </c>
      <c r="J4" s="9">
        <v>45.764071010199117</v>
      </c>
      <c r="K4" s="9">
        <v>48.655585097332796</v>
      </c>
      <c r="L4" s="9">
        <v>52.373294089375776</v>
      </c>
      <c r="M4" s="9">
        <v>56.614600226558608</v>
      </c>
      <c r="N4" s="9">
        <v>59.968234894038517</v>
      </c>
      <c r="O4" s="9">
        <v>63.713705103270364</v>
      </c>
      <c r="P4" s="9">
        <v>67.804668110488734</v>
      </c>
      <c r="Q4" s="9">
        <v>71.67026261028272</v>
      </c>
      <c r="R4" s="9">
        <v>73.990216210105629</v>
      </c>
      <c r="S4" s="9">
        <v>76.159571086232688</v>
      </c>
      <c r="T4" s="9">
        <v>78.605213776360699</v>
      </c>
      <c r="U4" s="9">
        <v>81.215497450356764</v>
      </c>
      <c r="V4" s="9">
        <v>84.328826269250897</v>
      </c>
      <c r="W4" s="9">
        <v>85.841707602313207</v>
      </c>
      <c r="X4" s="9">
        <v>85.151259154698735</v>
      </c>
      <c r="Y4" s="9">
        <v>83.722740662325577</v>
      </c>
      <c r="Z4" s="9">
        <v>83.284475218619832</v>
      </c>
      <c r="AA4" s="9">
        <v>84.197674477895717</v>
      </c>
      <c r="AB4" s="9">
        <v>85.286652317368663</v>
      </c>
      <c r="AC4" s="9">
        <v>86.935788300954371</v>
      </c>
      <c r="AD4" s="9">
        <v>89.794627561830112</v>
      </c>
      <c r="AE4" s="9">
        <v>93.785119810216315</v>
      </c>
      <c r="AF4" s="9">
        <v>99.731187297126823</v>
      </c>
      <c r="AG4" s="9">
        <v>105.87802808121664</v>
      </c>
      <c r="AH4" s="9">
        <v>111.345245539774</v>
      </c>
      <c r="AI4" s="9">
        <v>114.26355829437234</v>
      </c>
      <c r="AJ4" s="9">
        <v>116.15553980850611</v>
      </c>
      <c r="AK4" s="9">
        <v>117.54834514677937</v>
      </c>
      <c r="AL4" s="9">
        <v>118.46083097206173</v>
      </c>
      <c r="AM4" s="9">
        <v>118.9893531175921</v>
      </c>
      <c r="AN4" s="9">
        <v>119.0890442392821</v>
      </c>
      <c r="AO4" s="9">
        <v>119.70749250154586</v>
      </c>
      <c r="AP4" s="9">
        <v>122.16269453031444</v>
      </c>
      <c r="AQ4" s="9">
        <v>127.27733518299227</v>
      </c>
      <c r="AR4" s="9">
        <v>132.88504391504065</v>
      </c>
      <c r="AS4" s="9">
        <v>138.22950301561931</v>
      </c>
      <c r="AT4" s="9">
        <v>143.63432796030642</v>
      </c>
      <c r="AU4" s="9">
        <v>148.96874003947048</v>
      </c>
      <c r="AV4" s="9">
        <v>154.63739625830758</v>
      </c>
      <c r="AW4" s="9">
        <v>160.08026090242407</v>
      </c>
      <c r="AX4" s="9">
        <v>163.92060248811694</v>
      </c>
      <c r="AY4" s="9">
        <v>166.36686081160002</v>
      </c>
      <c r="AZ4" s="9">
        <v>166.28921071926743</v>
      </c>
      <c r="BA4" s="9">
        <f>BI15</f>
        <v>165.0568510830268</v>
      </c>
      <c r="BB4" s="9">
        <f>BJ15</f>
        <v>163.82442177815273</v>
      </c>
      <c r="BC4" s="9">
        <f>BK15</f>
        <v>163.11850677023659</v>
      </c>
      <c r="BD4" s="9">
        <f>BL15</f>
        <v>161.25800194243092</v>
      </c>
    </row>
    <row r="6" spans="1:132" x14ac:dyDescent="0.25">
      <c r="A6" s="64" t="s">
        <v>6</v>
      </c>
      <c r="B6" s="64"/>
    </row>
    <row r="7" spans="1:132" x14ac:dyDescent="0.25">
      <c r="A7" s="9">
        <v>1</v>
      </c>
      <c r="B7" s="9" t="s">
        <v>83</v>
      </c>
    </row>
    <row r="8" spans="1:132" x14ac:dyDescent="0.25">
      <c r="A8" s="9">
        <v>2</v>
      </c>
      <c r="B8" s="9" t="s">
        <v>84</v>
      </c>
    </row>
    <row r="11" spans="1:132" x14ac:dyDescent="0.25">
      <c r="A11" s="64" t="s">
        <v>12</v>
      </c>
      <c r="B11" s="64"/>
    </row>
    <row r="12" spans="1:132" s="33" customFormat="1" x14ac:dyDescent="0.25">
      <c r="C12" s="3">
        <v>1952</v>
      </c>
      <c r="D12" s="3">
        <v>1953</v>
      </c>
      <c r="E12" s="3">
        <v>1954</v>
      </c>
      <c r="F12" s="3">
        <v>1955</v>
      </c>
      <c r="G12" s="3">
        <v>1956</v>
      </c>
      <c r="H12" s="3">
        <v>1957</v>
      </c>
      <c r="I12" s="3">
        <v>1958</v>
      </c>
      <c r="J12" s="3">
        <v>1959</v>
      </c>
      <c r="K12" s="3">
        <v>1960</v>
      </c>
      <c r="L12" s="3">
        <v>1961</v>
      </c>
      <c r="M12" s="3">
        <v>1962</v>
      </c>
      <c r="N12" s="3">
        <v>1963</v>
      </c>
      <c r="O12" s="3">
        <v>1964</v>
      </c>
      <c r="P12" s="3">
        <v>1965</v>
      </c>
      <c r="Q12" s="3">
        <v>1966</v>
      </c>
      <c r="R12" s="3">
        <v>1967</v>
      </c>
      <c r="S12" s="3">
        <v>1968</v>
      </c>
      <c r="T12" s="3">
        <v>1969</v>
      </c>
      <c r="U12" s="3">
        <v>1970</v>
      </c>
      <c r="V12" s="3">
        <v>1971</v>
      </c>
      <c r="W12" s="3">
        <v>1972</v>
      </c>
      <c r="X12" s="3">
        <v>1973</v>
      </c>
      <c r="Y12" s="3">
        <v>1974</v>
      </c>
      <c r="Z12" s="3">
        <v>1975</v>
      </c>
      <c r="AA12" s="3">
        <v>1976</v>
      </c>
      <c r="AB12" s="3">
        <v>1977</v>
      </c>
      <c r="AC12" s="3">
        <v>1978</v>
      </c>
      <c r="AD12" s="3">
        <v>1979</v>
      </c>
      <c r="AE12" s="3">
        <v>1980</v>
      </c>
      <c r="AF12" s="3">
        <v>1981</v>
      </c>
      <c r="AG12" s="3">
        <v>1982</v>
      </c>
      <c r="AH12" s="3">
        <v>1983</v>
      </c>
      <c r="AI12" s="3">
        <v>1984</v>
      </c>
      <c r="AJ12" s="3">
        <v>1985</v>
      </c>
      <c r="AK12" s="3">
        <v>1986</v>
      </c>
      <c r="AL12" s="3">
        <v>1987</v>
      </c>
      <c r="AM12" s="3">
        <v>1988</v>
      </c>
      <c r="AN12" s="3">
        <v>1989</v>
      </c>
      <c r="AO12" s="3">
        <v>1990</v>
      </c>
      <c r="AP12" s="3">
        <v>1991</v>
      </c>
      <c r="AQ12" s="3">
        <v>1992</v>
      </c>
      <c r="AR12" s="3">
        <v>1993</v>
      </c>
      <c r="AS12" s="3">
        <v>1994</v>
      </c>
      <c r="AT12" s="3">
        <v>1995</v>
      </c>
      <c r="AU12" s="3">
        <v>1996</v>
      </c>
      <c r="AV12" s="3">
        <v>1997</v>
      </c>
      <c r="AW12" s="3">
        <v>1998</v>
      </c>
      <c r="AX12" s="3">
        <v>1999</v>
      </c>
      <c r="AY12" s="3">
        <v>2000</v>
      </c>
      <c r="AZ12" s="3">
        <v>2001</v>
      </c>
      <c r="BA12" s="3">
        <v>2002</v>
      </c>
      <c r="BB12" s="3">
        <v>2003</v>
      </c>
      <c r="BC12" s="3">
        <v>2004</v>
      </c>
      <c r="BD12" s="3">
        <v>2005</v>
      </c>
      <c r="BE12" s="3">
        <v>2006</v>
      </c>
      <c r="BF12" s="3">
        <v>2007</v>
      </c>
      <c r="BG12" s="3">
        <v>2008</v>
      </c>
      <c r="BH12" s="3">
        <v>2009</v>
      </c>
      <c r="BI12" s="3">
        <v>2010</v>
      </c>
      <c r="BJ12" s="34">
        <v>2011</v>
      </c>
      <c r="BK12" s="34">
        <v>2012</v>
      </c>
      <c r="BL12" s="33">
        <v>2013</v>
      </c>
    </row>
    <row r="13" spans="1:132" s="10" customFormat="1" x14ac:dyDescent="0.25">
      <c r="A13" s="10">
        <v>1</v>
      </c>
      <c r="B13" s="10" t="s">
        <v>85</v>
      </c>
      <c r="K13" s="10">
        <f>K15*0.2</f>
        <v>6.8276720458890798</v>
      </c>
      <c r="L13" s="10">
        <f>L15*0.2</f>
        <v>7.0565972208021526</v>
      </c>
      <c r="M13" s="10">
        <f t="shared" ref="M13:BJ13" si="0">M15*0.2</f>
        <v>7.1881734628070504</v>
      </c>
      <c r="N13" s="10">
        <f t="shared" si="0"/>
        <v>7.4663777765440678</v>
      </c>
      <c r="O13" s="10">
        <f t="shared" si="0"/>
        <v>7.6837813293453046</v>
      </c>
      <c r="P13" s="10">
        <f t="shared" si="0"/>
        <v>8.0293146095283117</v>
      </c>
      <c r="Q13" s="10">
        <f t="shared" si="0"/>
        <v>8.4978304938177143</v>
      </c>
      <c r="R13" s="10">
        <f t="shared" si="0"/>
        <v>9.1528142020398242</v>
      </c>
      <c r="S13" s="10">
        <f t="shared" si="0"/>
        <v>9.7311170194665593</v>
      </c>
      <c r="T13" s="10">
        <f t="shared" si="0"/>
        <v>10.474658817875156</v>
      </c>
      <c r="U13" s="10">
        <f t="shared" si="0"/>
        <v>11.322920045311722</v>
      </c>
      <c r="V13" s="10">
        <f t="shared" si="0"/>
        <v>11.993646978807703</v>
      </c>
      <c r="W13" s="10">
        <f t="shared" si="0"/>
        <v>12.742741020654073</v>
      </c>
      <c r="X13" s="10">
        <f t="shared" si="0"/>
        <v>13.560933622097748</v>
      </c>
      <c r="Y13" s="10">
        <f t="shared" si="0"/>
        <v>14.334052522056545</v>
      </c>
      <c r="Z13" s="10">
        <f t="shared" si="0"/>
        <v>14.798043242021127</v>
      </c>
      <c r="AA13" s="10">
        <f t="shared" si="0"/>
        <v>15.231914217246539</v>
      </c>
      <c r="AB13" s="10">
        <f t="shared" si="0"/>
        <v>15.721042755272141</v>
      </c>
      <c r="AC13" s="10">
        <f t="shared" si="0"/>
        <v>16.243099490071355</v>
      </c>
      <c r="AD13" s="10">
        <f t="shared" si="0"/>
        <v>16.865765253850181</v>
      </c>
      <c r="AE13" s="10">
        <f t="shared" si="0"/>
        <v>17.168341520462644</v>
      </c>
      <c r="AF13" s="10">
        <f t="shared" si="0"/>
        <v>17.030251830939747</v>
      </c>
      <c r="AG13" s="10">
        <f t="shared" si="0"/>
        <v>16.744548132465116</v>
      </c>
      <c r="AH13" s="10">
        <f t="shared" si="0"/>
        <v>16.656895043723967</v>
      </c>
      <c r="AI13" s="10">
        <f t="shared" si="0"/>
        <v>16.839534895579146</v>
      </c>
      <c r="AJ13" s="10">
        <f t="shared" si="0"/>
        <v>17.057330463473733</v>
      </c>
      <c r="AK13" s="10">
        <f t="shared" si="0"/>
        <v>17.387157660190876</v>
      </c>
      <c r="AL13" s="10">
        <f t="shared" si="0"/>
        <v>17.958925512366022</v>
      </c>
      <c r="AM13" s="10">
        <f t="shared" si="0"/>
        <v>18.757023962043263</v>
      </c>
      <c r="AN13" s="10">
        <f t="shared" si="0"/>
        <v>19.946237459425365</v>
      </c>
      <c r="AO13" s="10">
        <f t="shared" si="0"/>
        <v>21.175605616243331</v>
      </c>
      <c r="AP13" s="10">
        <f t="shared" si="0"/>
        <v>22.2690491079548</v>
      </c>
      <c r="AQ13" s="10">
        <f t="shared" si="0"/>
        <v>22.852711658874469</v>
      </c>
      <c r="AR13" s="10">
        <f t="shared" si="0"/>
        <v>23.231107961701223</v>
      </c>
      <c r="AS13" s="10">
        <f t="shared" si="0"/>
        <v>23.509669029355877</v>
      </c>
      <c r="AT13" s="10">
        <f t="shared" si="0"/>
        <v>23.692166194412348</v>
      </c>
      <c r="AU13" s="10">
        <f t="shared" si="0"/>
        <v>23.797870623518421</v>
      </c>
      <c r="AV13" s="10">
        <f t="shared" si="0"/>
        <v>23.817808847856423</v>
      </c>
      <c r="AW13" s="10">
        <f t="shared" si="0"/>
        <v>23.941498500309173</v>
      </c>
      <c r="AX13" s="10">
        <f t="shared" si="0"/>
        <v>24.432538906062888</v>
      </c>
      <c r="AY13" s="10">
        <f t="shared" si="0"/>
        <v>25.455467036598456</v>
      </c>
      <c r="AZ13" s="10">
        <f t="shared" si="0"/>
        <v>26.577008783008132</v>
      </c>
      <c r="BA13" s="10">
        <f t="shared" si="0"/>
        <v>27.645900603123863</v>
      </c>
      <c r="BB13" s="10">
        <f t="shared" si="0"/>
        <v>28.726865592061287</v>
      </c>
      <c r="BC13" s="10">
        <f t="shared" si="0"/>
        <v>29.793748007894095</v>
      </c>
      <c r="BD13" s="10">
        <f t="shared" si="0"/>
        <v>30.927479251661516</v>
      </c>
      <c r="BE13" s="10">
        <f t="shared" si="0"/>
        <v>32.016052180484813</v>
      </c>
      <c r="BF13" s="10">
        <f t="shared" si="0"/>
        <v>32.784120497623391</v>
      </c>
      <c r="BG13" s="10">
        <f t="shared" si="0"/>
        <v>33.273372162320008</v>
      </c>
      <c r="BH13" s="10">
        <f t="shared" si="0"/>
        <v>33.257842143853487</v>
      </c>
      <c r="BI13" s="10">
        <f t="shared" si="0"/>
        <v>33.011370216605364</v>
      </c>
      <c r="BJ13" s="10">
        <f t="shared" si="0"/>
        <v>32.764884355630549</v>
      </c>
      <c r="BK13" s="10">
        <f>BK15*0.2</f>
        <v>32.62370135404732</v>
      </c>
      <c r="BL13" s="10">
        <f>BL15*0.2</f>
        <v>32.251600388486189</v>
      </c>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row>
    <row r="14" spans="1:132" s="13" customFormat="1" x14ac:dyDescent="0.25">
      <c r="A14" s="13">
        <v>2</v>
      </c>
      <c r="B14" s="13" t="s">
        <v>86</v>
      </c>
      <c r="C14" s="13">
        <v>3.571589300548486</v>
      </c>
      <c r="D14" s="13">
        <v>3.9556179604411184</v>
      </c>
      <c r="E14" s="13">
        <v>3.8056089132248787</v>
      </c>
      <c r="F14" s="13">
        <v>4.6362028366521821</v>
      </c>
      <c r="G14" s="13">
        <v>4.5947478105518496</v>
      </c>
      <c r="H14" s="13">
        <v>4.6666467175508854</v>
      </c>
      <c r="I14" s="13">
        <v>4.1981557681069974</v>
      </c>
      <c r="J14" s="13">
        <v>4.7097909223690042</v>
      </c>
      <c r="K14" s="13">
        <v>4.7162151751138444</v>
      </c>
      <c r="L14" s="13">
        <v>4.6134991704656061</v>
      </c>
      <c r="M14" s="13">
        <v>5.1966304819099669</v>
      </c>
      <c r="N14" s="13">
        <v>5.7232206006583661</v>
      </c>
      <c r="O14" s="13">
        <v>6.3224142114668851</v>
      </c>
      <c r="P14" s="13">
        <v>7.0092261389978994</v>
      </c>
      <c r="Q14" s="13">
        <v>7.473074309217548</v>
      </c>
      <c r="R14" s="13">
        <v>7.6013050095026715</v>
      </c>
      <c r="S14" s="13">
        <v>8.4339241671568299</v>
      </c>
      <c r="T14" s="13">
        <v>8.854805307648439</v>
      </c>
      <c r="U14" s="13">
        <v>8.550265149389876</v>
      </c>
      <c r="V14" s="13">
        <v>9.4686908098902141</v>
      </c>
      <c r="W14" s="13">
        <v>10.413377218685257</v>
      </c>
      <c r="X14" s="13">
        <v>10.874820638791878</v>
      </c>
      <c r="Y14" s="13">
        <v>9.7930279090404611</v>
      </c>
      <c r="Z14" s="13">
        <v>9.7706598856297369</v>
      </c>
      <c r="AA14" s="13">
        <v>10.879566857284845</v>
      </c>
      <c r="AB14" s="13">
        <v>11.465088981644502</v>
      </c>
      <c r="AC14" s="13">
        <v>11.66359396828401</v>
      </c>
      <c r="AD14" s="13">
        <v>10.981572142952535</v>
      </c>
      <c r="AE14" s="13">
        <v>9.7229287710707855</v>
      </c>
      <c r="AF14" s="13">
        <v>9.4463021464187058</v>
      </c>
      <c r="AG14" s="13">
        <v>9.3547624653347103</v>
      </c>
      <c r="AH14" s="13">
        <v>10.683859144905616</v>
      </c>
      <c r="AI14" s="13">
        <v>11.968544696757798</v>
      </c>
      <c r="AJ14" s="13">
        <v>13.114224965230203</v>
      </c>
      <c r="AK14" s="13">
        <v>14.522433229159754</v>
      </c>
      <c r="AL14" s="13">
        <v>14.972064391338732</v>
      </c>
      <c r="AM14" s="13">
        <v>15.668996257981286</v>
      </c>
      <c r="AN14" s="13">
        <v>15.593142930508554</v>
      </c>
      <c r="AO14" s="13">
        <v>14.821979923892055</v>
      </c>
      <c r="AP14" s="13">
        <v>13.602171899503961</v>
      </c>
      <c r="AQ14" s="13">
        <v>13.860526210891569</v>
      </c>
      <c r="AR14" s="13">
        <v>14.507030303503475</v>
      </c>
      <c r="AS14" s="13">
        <v>15.434919054442098</v>
      </c>
      <c r="AT14" s="13">
        <v>15.500586536869108</v>
      </c>
      <c r="AU14" s="13">
        <v>15.768687379671292</v>
      </c>
      <c r="AV14" s="13">
        <v>16.21159119277231</v>
      </c>
      <c r="AW14" s="13">
        <v>17.277181952660609</v>
      </c>
      <c r="AX14" s="13">
        <v>18.716812552181825</v>
      </c>
      <c r="AY14" s="13">
        <v>19.46823494293993</v>
      </c>
      <c r="AZ14" s="13">
        <v>19.851489404082155</v>
      </c>
      <c r="BA14" s="13">
        <v>20.839743999129201</v>
      </c>
      <c r="BB14" s="13">
        <v>20.83499861603314</v>
      </c>
      <c r="BC14" s="13">
        <v>21.43734359850842</v>
      </c>
      <c r="BD14" s="13">
        <v>21.6544558368888</v>
      </c>
      <c r="BE14" s="13">
        <v>21.117523538353478</v>
      </c>
      <c r="BF14" s="13">
        <v>21.163070875664904</v>
      </c>
      <c r="BG14" s="13">
        <v>19.390584850607333</v>
      </c>
      <c r="BH14" s="13">
        <v>18.61912976784151</v>
      </c>
      <c r="BI14" s="35">
        <v>19.607314694255134</v>
      </c>
      <c r="BJ14" s="11">
        <v>20.129083608117021</v>
      </c>
      <c r="BK14" s="11">
        <v>19.57683877070275</v>
      </c>
      <c r="BL14" s="13">
        <f>CostConsumerDurables!BD20/1.34</f>
        <v>21.385784204149694</v>
      </c>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row>
    <row r="15" spans="1:132" s="10" customFormat="1" x14ac:dyDescent="0.25">
      <c r="A15" s="10">
        <v>3</v>
      </c>
      <c r="B15" s="10" t="s">
        <v>87</v>
      </c>
      <c r="K15" s="10">
        <f t="shared" ref="K15:AP15" si="1">SUM(C14:J14)</f>
        <v>34.138360229445396</v>
      </c>
      <c r="L15" s="10">
        <f t="shared" si="1"/>
        <v>35.28298610401076</v>
      </c>
      <c r="M15" s="10">
        <f t="shared" si="1"/>
        <v>35.940867314035252</v>
      </c>
      <c r="N15" s="10">
        <f t="shared" si="1"/>
        <v>37.331888882720335</v>
      </c>
      <c r="O15" s="10">
        <f t="shared" si="1"/>
        <v>38.418906646726519</v>
      </c>
      <c r="P15" s="10">
        <f t="shared" si="1"/>
        <v>40.146573047641553</v>
      </c>
      <c r="Q15" s="10">
        <f t="shared" si="1"/>
        <v>42.489152469088566</v>
      </c>
      <c r="R15" s="10">
        <f t="shared" si="1"/>
        <v>45.764071010199117</v>
      </c>
      <c r="S15" s="10">
        <f t="shared" si="1"/>
        <v>48.655585097332796</v>
      </c>
      <c r="T15" s="10">
        <f t="shared" si="1"/>
        <v>52.373294089375776</v>
      </c>
      <c r="U15" s="10">
        <f t="shared" si="1"/>
        <v>56.614600226558608</v>
      </c>
      <c r="V15" s="10">
        <f t="shared" si="1"/>
        <v>59.968234894038517</v>
      </c>
      <c r="W15" s="10">
        <f t="shared" si="1"/>
        <v>63.713705103270364</v>
      </c>
      <c r="X15" s="10">
        <f t="shared" si="1"/>
        <v>67.804668110488734</v>
      </c>
      <c r="Y15" s="10">
        <f t="shared" si="1"/>
        <v>71.67026261028272</v>
      </c>
      <c r="Z15" s="10">
        <f t="shared" si="1"/>
        <v>73.990216210105629</v>
      </c>
      <c r="AA15" s="10">
        <f t="shared" si="1"/>
        <v>76.159571086232688</v>
      </c>
      <c r="AB15" s="10">
        <f t="shared" si="1"/>
        <v>78.605213776360699</v>
      </c>
      <c r="AC15" s="10">
        <f t="shared" si="1"/>
        <v>81.215497450356764</v>
      </c>
      <c r="AD15" s="10">
        <f t="shared" si="1"/>
        <v>84.328826269250897</v>
      </c>
      <c r="AE15" s="10">
        <f t="shared" si="1"/>
        <v>85.841707602313207</v>
      </c>
      <c r="AF15" s="10">
        <f t="shared" si="1"/>
        <v>85.151259154698735</v>
      </c>
      <c r="AG15" s="10">
        <f t="shared" si="1"/>
        <v>83.722740662325577</v>
      </c>
      <c r="AH15" s="10">
        <f t="shared" si="1"/>
        <v>83.284475218619832</v>
      </c>
      <c r="AI15" s="10">
        <f t="shared" si="1"/>
        <v>84.197674477895717</v>
      </c>
      <c r="AJ15" s="10">
        <f t="shared" si="1"/>
        <v>85.286652317368663</v>
      </c>
      <c r="AK15" s="10">
        <f t="shared" si="1"/>
        <v>86.935788300954371</v>
      </c>
      <c r="AL15" s="10">
        <f t="shared" si="1"/>
        <v>89.794627561830112</v>
      </c>
      <c r="AM15" s="10">
        <f t="shared" si="1"/>
        <v>93.785119810216315</v>
      </c>
      <c r="AN15" s="10">
        <f t="shared" si="1"/>
        <v>99.731187297126823</v>
      </c>
      <c r="AO15" s="10">
        <f t="shared" si="1"/>
        <v>105.87802808121664</v>
      </c>
      <c r="AP15" s="10">
        <f t="shared" si="1"/>
        <v>111.345245539774</v>
      </c>
      <c r="AQ15" s="10">
        <f t="shared" ref="AQ15:BJ15" si="2">SUM(AI14:AP14)</f>
        <v>114.26355829437234</v>
      </c>
      <c r="AR15" s="10">
        <f t="shared" si="2"/>
        <v>116.15553980850611</v>
      </c>
      <c r="AS15" s="10">
        <f t="shared" si="2"/>
        <v>117.54834514677937</v>
      </c>
      <c r="AT15" s="10">
        <f t="shared" si="2"/>
        <v>118.46083097206173</v>
      </c>
      <c r="AU15" s="10">
        <f t="shared" si="2"/>
        <v>118.9893531175921</v>
      </c>
      <c r="AV15" s="10">
        <f t="shared" si="2"/>
        <v>119.0890442392821</v>
      </c>
      <c r="AW15" s="10">
        <f t="shared" si="2"/>
        <v>119.70749250154586</v>
      </c>
      <c r="AX15" s="10">
        <f t="shared" si="2"/>
        <v>122.16269453031444</v>
      </c>
      <c r="AY15" s="10">
        <f t="shared" si="2"/>
        <v>127.27733518299227</v>
      </c>
      <c r="AZ15" s="10">
        <f t="shared" si="2"/>
        <v>132.88504391504065</v>
      </c>
      <c r="BA15" s="10">
        <f t="shared" si="2"/>
        <v>138.22950301561931</v>
      </c>
      <c r="BB15" s="10">
        <f t="shared" si="2"/>
        <v>143.63432796030642</v>
      </c>
      <c r="BC15" s="10">
        <f t="shared" si="2"/>
        <v>148.96874003947048</v>
      </c>
      <c r="BD15" s="10">
        <f t="shared" si="2"/>
        <v>154.63739625830758</v>
      </c>
      <c r="BE15" s="10">
        <f t="shared" si="2"/>
        <v>160.08026090242407</v>
      </c>
      <c r="BF15" s="10">
        <f t="shared" si="2"/>
        <v>163.92060248811694</v>
      </c>
      <c r="BG15" s="10">
        <f t="shared" si="2"/>
        <v>166.36686081160002</v>
      </c>
      <c r="BH15" s="10">
        <f t="shared" si="2"/>
        <v>166.28921071926743</v>
      </c>
      <c r="BI15" s="10">
        <f t="shared" si="2"/>
        <v>165.0568510830268</v>
      </c>
      <c r="BJ15" s="10">
        <f t="shared" si="2"/>
        <v>163.82442177815273</v>
      </c>
      <c r="BK15" s="10">
        <f>SUM(BC14:BJ14)</f>
        <v>163.11850677023659</v>
      </c>
      <c r="BL15" s="10">
        <f>SUM(BD14:BK14)</f>
        <v>161.25800194243092</v>
      </c>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row>
    <row r="17" spans="1:12" x14ac:dyDescent="0.25">
      <c r="A17" s="64" t="s">
        <v>22</v>
      </c>
      <c r="B17" s="64"/>
    </row>
    <row r="18" spans="1:12" x14ac:dyDescent="0.25">
      <c r="A18" s="9">
        <v>1</v>
      </c>
      <c r="B18" s="9" t="s">
        <v>83</v>
      </c>
    </row>
    <row r="19" spans="1:12" x14ac:dyDescent="0.25">
      <c r="A19" s="9">
        <v>2</v>
      </c>
      <c r="B19" s="9" t="s">
        <v>88</v>
      </c>
    </row>
    <row r="20" spans="1:12" x14ac:dyDescent="0.25">
      <c r="A20" s="9">
        <v>3</v>
      </c>
      <c r="B20" s="9" t="s">
        <v>89</v>
      </c>
    </row>
    <row r="23" spans="1:12" x14ac:dyDescent="0.25">
      <c r="A23" s="64" t="s">
        <v>75</v>
      </c>
      <c r="B23" s="64"/>
    </row>
    <row r="24" spans="1:12" ht="17" customHeight="1" x14ac:dyDescent="0.3">
      <c r="A24" s="70" t="s">
        <v>90</v>
      </c>
      <c r="B24" s="71"/>
      <c r="C24" s="71"/>
      <c r="D24" s="71"/>
      <c r="E24" s="71"/>
      <c r="F24" s="71"/>
      <c r="G24" s="36"/>
      <c r="H24" s="36"/>
      <c r="I24" s="36"/>
      <c r="J24" s="36"/>
      <c r="K24" s="36"/>
    </row>
    <row r="27" spans="1:12" x14ac:dyDescent="0.25">
      <c r="A27" s="64" t="s">
        <v>34</v>
      </c>
      <c r="B27" s="64"/>
    </row>
    <row r="28" spans="1:12" ht="117.75" customHeight="1" x14ac:dyDescent="0.25">
      <c r="A28" s="63" t="s">
        <v>91</v>
      </c>
      <c r="B28" s="63"/>
      <c r="C28" s="63"/>
      <c r="D28" s="63"/>
      <c r="E28" s="63"/>
      <c r="F28" s="63"/>
      <c r="G28" s="37"/>
      <c r="H28" s="37"/>
      <c r="I28" s="37"/>
      <c r="J28" s="37"/>
      <c r="K28" s="37"/>
      <c r="L28" s="17"/>
    </row>
    <row r="31" spans="1:12" x14ac:dyDescent="0.25">
      <c r="A31" s="64" t="s">
        <v>36</v>
      </c>
      <c r="B31" s="64"/>
    </row>
    <row r="32" spans="1:12" ht="78" customHeight="1" x14ac:dyDescent="0.25">
      <c r="A32" s="65"/>
      <c r="B32" s="69"/>
      <c r="C32" s="69"/>
      <c r="D32" s="69"/>
      <c r="E32" s="69"/>
      <c r="F32" s="69"/>
      <c r="G32" s="69"/>
      <c r="H32" s="69"/>
      <c r="I32" s="69"/>
      <c r="J32" s="69"/>
      <c r="K32" s="69"/>
    </row>
    <row r="34" spans="1:11" x14ac:dyDescent="0.25">
      <c r="A34" s="64" t="s">
        <v>37</v>
      </c>
      <c r="B34" s="64"/>
    </row>
    <row r="35" spans="1:11" ht="110" customHeight="1" x14ac:dyDescent="0.25">
      <c r="A35" s="65"/>
      <c r="B35" s="65"/>
      <c r="C35" s="65"/>
      <c r="D35" s="65"/>
      <c r="E35" s="65"/>
      <c r="F35" s="65"/>
      <c r="G35" s="65"/>
      <c r="H35" s="65"/>
      <c r="I35" s="65"/>
      <c r="J35" s="65"/>
      <c r="K35" s="65"/>
    </row>
    <row r="37" spans="1:11" customFormat="1" x14ac:dyDescent="0.3"/>
    <row r="38" spans="1:11" customFormat="1" x14ac:dyDescent="0.3"/>
    <row r="39" spans="1:11" customFormat="1" ht="132" customHeight="1" x14ac:dyDescent="0.3"/>
    <row r="40" spans="1:11" customFormat="1" x14ac:dyDescent="0.3"/>
    <row r="41" spans="1:11" customFormat="1" x14ac:dyDescent="0.3"/>
    <row r="42" spans="1:11" ht="15.75" customHeight="1" x14ac:dyDescent="0.25">
      <c r="A42" s="15"/>
    </row>
  </sheetData>
  <mergeCells count="11">
    <mergeCell ref="A27:B27"/>
    <mergeCell ref="A6:B6"/>
    <mergeCell ref="A11:B11"/>
    <mergeCell ref="A17:B17"/>
    <mergeCell ref="A23:B23"/>
    <mergeCell ref="A24:F24"/>
    <mergeCell ref="A28:F28"/>
    <mergeCell ref="A31:B31"/>
    <mergeCell ref="A32:K32"/>
    <mergeCell ref="A34:B34"/>
    <mergeCell ref="A35:K35"/>
  </mergeCells>
  <pageMargins left="0.75000000000000011" right="0.75000000000000011" top="1" bottom="1" header="0.5" footer="0.5"/>
  <pageSetup orientation="portrait"/>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45"/>
  <sheetViews>
    <sheetView zoomScale="80" zoomScaleNormal="80" workbookViewId="0">
      <pane xSplit="2" ySplit="2" topLeftCell="C3" activePane="bottomRight" state="frozen"/>
      <selection activeCell="A32" sqref="A32:B32"/>
      <selection pane="topRight" activeCell="A32" sqref="A32:B32"/>
      <selection pane="bottomLeft" activeCell="A32" sqref="A32:B32"/>
      <selection pane="bottomRight" activeCell="G47" sqref="G47"/>
    </sheetView>
  </sheetViews>
  <sheetFormatPr defaultColWidth="11" defaultRowHeight="13.5" x14ac:dyDescent="0.25"/>
  <cols>
    <col min="1" max="1" width="10.53515625" style="9" customWidth="1"/>
    <col min="2" max="2" width="50.53515625" style="9" customWidth="1"/>
    <col min="3" max="55" width="15.53515625" style="9" customWidth="1"/>
    <col min="56" max="56" width="11.15234375" style="9" bestFit="1" customWidth="1"/>
    <col min="57" max="16384" width="11" style="9"/>
  </cols>
  <sheetData>
    <row r="1" spans="1:56" s="2" customFormat="1" ht="18" thickBot="1" x14ac:dyDescent="0.4">
      <c r="A1" s="1" t="s">
        <v>92</v>
      </c>
      <c r="B1" s="1"/>
      <c r="C1" s="1"/>
      <c r="D1" s="1"/>
      <c r="E1" s="1"/>
    </row>
    <row r="2" spans="1:56" s="3" customFormat="1" ht="14" thickTop="1" x14ac:dyDescent="0.25">
      <c r="B2" s="4" t="s">
        <v>1</v>
      </c>
      <c r="C2" s="3">
        <v>1960</v>
      </c>
      <c r="D2" s="3">
        <v>1961</v>
      </c>
      <c r="E2" s="3">
        <v>1962</v>
      </c>
      <c r="F2" s="3">
        <v>1963</v>
      </c>
      <c r="G2" s="3">
        <v>1964</v>
      </c>
      <c r="H2" s="3">
        <v>1965</v>
      </c>
      <c r="I2" s="3">
        <v>1966</v>
      </c>
      <c r="J2" s="3">
        <v>1967</v>
      </c>
      <c r="K2" s="3">
        <v>1968</v>
      </c>
      <c r="L2" s="3">
        <v>1969</v>
      </c>
      <c r="M2" s="3">
        <v>1970</v>
      </c>
      <c r="N2" s="3">
        <v>1971</v>
      </c>
      <c r="O2" s="3">
        <v>1972</v>
      </c>
      <c r="P2" s="3">
        <v>1973</v>
      </c>
      <c r="Q2" s="3">
        <v>1974</v>
      </c>
      <c r="R2" s="3">
        <v>1975</v>
      </c>
      <c r="S2" s="3">
        <v>1976</v>
      </c>
      <c r="T2" s="3">
        <v>1977</v>
      </c>
      <c r="U2" s="3">
        <v>1978</v>
      </c>
      <c r="V2" s="3">
        <v>1979</v>
      </c>
      <c r="W2" s="3">
        <v>1980</v>
      </c>
      <c r="X2" s="3">
        <v>1981</v>
      </c>
      <c r="Y2" s="3">
        <v>1982</v>
      </c>
      <c r="Z2" s="3">
        <v>1983</v>
      </c>
      <c r="AA2" s="3">
        <v>1984</v>
      </c>
      <c r="AB2" s="3">
        <v>1985</v>
      </c>
      <c r="AC2" s="3">
        <v>1986</v>
      </c>
      <c r="AD2" s="3">
        <v>1987</v>
      </c>
      <c r="AE2" s="3">
        <v>1988</v>
      </c>
      <c r="AF2" s="3">
        <v>1989</v>
      </c>
      <c r="AG2" s="3">
        <v>1990</v>
      </c>
      <c r="AH2" s="3">
        <v>1991</v>
      </c>
      <c r="AI2" s="3">
        <v>1992</v>
      </c>
      <c r="AJ2" s="3">
        <v>1993</v>
      </c>
      <c r="AK2" s="3">
        <v>1994</v>
      </c>
      <c r="AL2" s="3">
        <v>1995</v>
      </c>
      <c r="AM2" s="3">
        <v>1996</v>
      </c>
      <c r="AN2" s="3">
        <v>1997</v>
      </c>
      <c r="AO2" s="3">
        <v>1998</v>
      </c>
      <c r="AP2" s="3">
        <v>1999</v>
      </c>
      <c r="AQ2" s="3">
        <v>2000</v>
      </c>
      <c r="AR2" s="3">
        <v>2001</v>
      </c>
      <c r="AS2" s="3">
        <v>2002</v>
      </c>
      <c r="AT2" s="3">
        <v>2003</v>
      </c>
      <c r="AU2" s="3">
        <v>2004</v>
      </c>
      <c r="AV2" s="3">
        <v>2005</v>
      </c>
      <c r="AW2" s="3">
        <v>2006</v>
      </c>
      <c r="AX2" s="3">
        <v>2007</v>
      </c>
      <c r="AY2" s="3">
        <v>2008</v>
      </c>
      <c r="AZ2" s="3">
        <v>2009</v>
      </c>
      <c r="BA2" s="3">
        <v>2010</v>
      </c>
      <c r="BB2" s="3">
        <v>2011</v>
      </c>
      <c r="BC2" s="3">
        <v>2012</v>
      </c>
      <c r="BD2" s="3">
        <v>2013</v>
      </c>
    </row>
    <row r="3" spans="1:56" s="24" customFormat="1" x14ac:dyDescent="0.25">
      <c r="A3" s="38">
        <v>1</v>
      </c>
      <c r="B3" s="24" t="s">
        <v>93</v>
      </c>
      <c r="C3" s="24">
        <v>4.7162151751138444</v>
      </c>
      <c r="D3" s="24">
        <v>4.6134991704656061</v>
      </c>
      <c r="E3" s="24">
        <v>5.1966304819099669</v>
      </c>
      <c r="F3" s="24">
        <v>5.7232206006583661</v>
      </c>
      <c r="G3" s="24">
        <v>6.3224142114668851</v>
      </c>
      <c r="H3" s="24">
        <v>7.0092261389978994</v>
      </c>
      <c r="I3" s="24">
        <v>7.473074309217548</v>
      </c>
      <c r="J3" s="24">
        <v>7.6013050095026715</v>
      </c>
      <c r="K3" s="24">
        <v>8.4339241671568299</v>
      </c>
      <c r="L3" s="24">
        <v>8.854805307648439</v>
      </c>
      <c r="M3" s="24">
        <v>8.550265149389876</v>
      </c>
      <c r="N3" s="24">
        <v>9.4686908098902141</v>
      </c>
      <c r="O3" s="24">
        <v>10.413377218685257</v>
      </c>
      <c r="P3" s="24">
        <v>10.874820638791878</v>
      </c>
      <c r="Q3" s="24">
        <v>9.7930279090404611</v>
      </c>
      <c r="R3" s="24">
        <v>9.7706598856297369</v>
      </c>
      <c r="S3" s="24">
        <v>10.879566857284845</v>
      </c>
      <c r="T3" s="24">
        <v>11.465088981644502</v>
      </c>
      <c r="U3" s="24">
        <v>11.66359396828401</v>
      </c>
      <c r="V3" s="24">
        <v>10.981572142952535</v>
      </c>
      <c r="W3" s="24">
        <v>9.7229287710707855</v>
      </c>
      <c r="X3" s="24">
        <v>9.4463021464187058</v>
      </c>
      <c r="Y3" s="24">
        <v>9.3547624653347103</v>
      </c>
      <c r="Z3" s="24">
        <v>10.683859144905616</v>
      </c>
      <c r="AA3" s="24">
        <v>11.968544696757798</v>
      </c>
      <c r="AB3" s="24">
        <v>13.114224965230203</v>
      </c>
      <c r="AC3" s="24">
        <v>14.522433229159754</v>
      </c>
      <c r="AD3" s="24">
        <v>14.972064391338732</v>
      </c>
      <c r="AE3" s="24">
        <v>15.668996257981286</v>
      </c>
      <c r="AF3" s="24">
        <v>15.593142930508554</v>
      </c>
      <c r="AG3" s="24">
        <v>14.821979923892055</v>
      </c>
      <c r="AH3" s="24">
        <v>13.602171899503961</v>
      </c>
      <c r="AI3" s="24">
        <v>13.860526210891569</v>
      </c>
      <c r="AJ3" s="24">
        <v>14.507030303503475</v>
      </c>
      <c r="AK3" s="24">
        <v>15.434919054442098</v>
      </c>
      <c r="AL3" s="24">
        <v>15.500586536869108</v>
      </c>
      <c r="AM3" s="24">
        <v>15.768687379671292</v>
      </c>
      <c r="AN3" s="24">
        <v>16.21159119277231</v>
      </c>
      <c r="AO3" s="24">
        <v>17.277181952660609</v>
      </c>
      <c r="AP3" s="24">
        <v>18.716812552181825</v>
      </c>
      <c r="AQ3" s="24">
        <v>19.46823494293993</v>
      </c>
      <c r="AR3" s="24">
        <v>19.851489404082155</v>
      </c>
      <c r="AS3" s="24">
        <v>20.839743999129201</v>
      </c>
      <c r="AT3" s="24">
        <v>20.83499861603314</v>
      </c>
      <c r="AU3" s="24">
        <v>21.43734359850842</v>
      </c>
      <c r="AV3" s="24">
        <v>21.6544558368888</v>
      </c>
      <c r="AW3" s="24">
        <v>21.117523538353478</v>
      </c>
      <c r="AX3" s="24">
        <v>21.163070875664904</v>
      </c>
      <c r="AY3" s="24">
        <v>19.390584850607333</v>
      </c>
      <c r="AZ3" s="24">
        <v>18.61912976784151</v>
      </c>
      <c r="BA3" s="24">
        <f>BA15</f>
        <v>19.607313057910307</v>
      </c>
      <c r="BB3" s="24">
        <f>BB15</f>
        <v>20.129083608117021</v>
      </c>
      <c r="BC3" s="24">
        <f>BC15</f>
        <v>20.807051475983027</v>
      </c>
      <c r="BD3" s="24">
        <f>BD15</f>
        <v>21.096149615841298</v>
      </c>
    </row>
    <row r="4" spans="1:56" s="39" customFormat="1" x14ac:dyDescent="0.25">
      <c r="A4" s="38">
        <v>2</v>
      </c>
      <c r="B4" s="39" t="s">
        <v>94</v>
      </c>
      <c r="C4" s="39">
        <v>0.11086797957695113</v>
      </c>
      <c r="D4" s="39">
        <v>0.10307835820895522</v>
      </c>
      <c r="E4" s="39">
        <v>0.10845749342681858</v>
      </c>
      <c r="F4" s="39">
        <v>0.11303441084462983</v>
      </c>
      <c r="G4" s="39">
        <v>0.11588566984250438</v>
      </c>
      <c r="H4" s="39">
        <v>0.11953195319531955</v>
      </c>
      <c r="I4" s="39">
        <v>0.11874792977807222</v>
      </c>
      <c r="J4" s="39">
        <v>0.11417991050763771</v>
      </c>
      <c r="K4" s="39">
        <v>0.1191513278066601</v>
      </c>
      <c r="L4" s="39">
        <v>0.11627906976744187</v>
      </c>
      <c r="M4" s="39">
        <v>0.10732172668733603</v>
      </c>
      <c r="N4" s="39">
        <v>0.11338722179160669</v>
      </c>
      <c r="O4" s="39">
        <v>0.11726778158371953</v>
      </c>
      <c r="P4" s="39">
        <v>0.1175146330481765</v>
      </c>
      <c r="Q4" s="39">
        <v>0.10648564651999672</v>
      </c>
      <c r="R4" s="39">
        <v>0.10652483332084799</v>
      </c>
      <c r="S4" s="39">
        <v>0.11432833796704414</v>
      </c>
      <c r="T4" s="39">
        <v>0.11761102603369065</v>
      </c>
      <c r="U4" s="39">
        <v>0.11613219360810149</v>
      </c>
      <c r="V4" s="39">
        <v>0.10988103908715709</v>
      </c>
      <c r="W4" s="39">
        <v>9.8370627851401257E-2</v>
      </c>
      <c r="X4" s="39">
        <v>9.4450683499206128E-2</v>
      </c>
      <c r="Y4" s="39">
        <v>9.1441376319213521E-2</v>
      </c>
      <c r="Z4" s="39">
        <v>9.9925479303570222E-2</v>
      </c>
      <c r="AA4" s="39">
        <v>0.10468353268683654</v>
      </c>
      <c r="AB4" s="39">
        <v>0.10878828609832128</v>
      </c>
      <c r="AC4" s="39">
        <v>0.11401515151515151</v>
      </c>
      <c r="AD4" s="39">
        <v>0.11262868209152992</v>
      </c>
      <c r="AE4" s="39">
        <v>0.11228493098884479</v>
      </c>
      <c r="AF4" s="39">
        <v>0.10845858475041141</v>
      </c>
      <c r="AG4" s="39">
        <v>0.1025646316050096</v>
      </c>
      <c r="AH4" s="39">
        <v>9.4842492298519321E-2</v>
      </c>
      <c r="AI4" s="39">
        <v>9.5019916593420975E-2</v>
      </c>
      <c r="AJ4" s="39">
        <v>9.904635333417143E-2</v>
      </c>
      <c r="AK4" s="39">
        <v>0.10335671001566012</v>
      </c>
      <c r="AL4" s="39">
        <v>0.10251737650986148</v>
      </c>
      <c r="AM4" s="39">
        <v>0.10260027914315188</v>
      </c>
      <c r="AN4" s="39">
        <v>0.10220406530775494</v>
      </c>
      <c r="AO4" s="39">
        <v>0.10364897546974247</v>
      </c>
      <c r="AP4" s="39">
        <v>0.1083834757546645</v>
      </c>
      <c r="AQ4" s="39">
        <v>0.10699348085146156</v>
      </c>
      <c r="AR4" s="39">
        <v>0.10652572805151239</v>
      </c>
      <c r="AS4" s="39">
        <v>0.10950210262579883</v>
      </c>
      <c r="AT4" s="39">
        <v>0.10820955204145828</v>
      </c>
      <c r="AU4" s="39">
        <v>0.10683089803968923</v>
      </c>
      <c r="AV4" s="39">
        <v>0.10542728807255458</v>
      </c>
      <c r="AW4" s="39">
        <v>0.1005493383977778</v>
      </c>
      <c r="AX4" s="39">
        <v>9.7569383139539764E-2</v>
      </c>
      <c r="AY4" s="39">
        <v>8.9485897310193824E-2</v>
      </c>
      <c r="AZ4" s="39">
        <v>8.4312807497392173E-2</v>
      </c>
      <c r="BA4" s="39">
        <f t="shared" ref="BA4:BC5" si="0">BA18</f>
        <v>8.7727805390552388E-2</v>
      </c>
      <c r="BB4" s="39">
        <f t="shared" si="0"/>
        <v>8.8543557344002238E-2</v>
      </c>
      <c r="BC4" s="39">
        <f t="shared" si="0"/>
        <v>8.7602482412674487E-2</v>
      </c>
      <c r="BD4" s="39">
        <f>BD18</f>
        <v>8.9082810653576955E-2</v>
      </c>
    </row>
    <row r="5" spans="1:56" s="24" customFormat="1" x14ac:dyDescent="0.25">
      <c r="A5" s="38">
        <v>3</v>
      </c>
      <c r="B5" s="24" t="s">
        <v>95</v>
      </c>
      <c r="C5" s="24">
        <v>7.3121660000000004</v>
      </c>
      <c r="D5" s="24">
        <v>7.7714309999999998</v>
      </c>
      <c r="E5" s="24">
        <v>8.4030330000000006</v>
      </c>
      <c r="F5" s="24">
        <v>8.9974220000000003</v>
      </c>
      <c r="G5" s="24">
        <v>9.8215889999999995</v>
      </c>
      <c r="H5" s="24">
        <v>10.726634000000001</v>
      </c>
      <c r="I5" s="24">
        <v>11.840911</v>
      </c>
      <c r="J5" s="24">
        <v>12.912542999999999</v>
      </c>
      <c r="K5" s="24">
        <v>14.304639</v>
      </c>
      <c r="L5" s="24">
        <v>16.229696000000001</v>
      </c>
      <c r="M5" s="24">
        <v>17.951077000000002</v>
      </c>
      <c r="N5" s="24">
        <v>19.640281000000002</v>
      </c>
      <c r="O5" s="24">
        <v>21.555396999999999</v>
      </c>
      <c r="P5" s="24">
        <v>23.860524000000002</v>
      </c>
      <c r="Q5" s="24">
        <v>26.329322999999999</v>
      </c>
      <c r="R5" s="24">
        <v>28.656434999999998</v>
      </c>
      <c r="S5" s="24">
        <v>31.443930999999999</v>
      </c>
      <c r="T5" s="24">
        <v>34.305903999999998</v>
      </c>
      <c r="U5" s="24">
        <v>38.027188000000002</v>
      </c>
      <c r="V5" s="24">
        <v>42.135216999999997</v>
      </c>
      <c r="W5" s="24">
        <v>47.296143000000001</v>
      </c>
      <c r="X5" s="24">
        <v>52.794352000000003</v>
      </c>
      <c r="Y5" s="24">
        <v>57.330295</v>
      </c>
      <c r="Z5" s="24">
        <v>61.841228000000001</v>
      </c>
      <c r="AA5" s="24">
        <v>68.983524000000003</v>
      </c>
      <c r="AB5" s="24">
        <v>75.325083000000006</v>
      </c>
      <c r="AC5" s="24">
        <v>81.068889999999996</v>
      </c>
      <c r="AD5" s="24">
        <v>87.695612999999994</v>
      </c>
      <c r="AE5" s="24">
        <v>95.867476999999994</v>
      </c>
      <c r="AF5" s="24">
        <v>103.528105</v>
      </c>
      <c r="AG5" s="24">
        <v>109.685959</v>
      </c>
      <c r="AH5" s="24">
        <v>113.435571</v>
      </c>
      <c r="AI5" s="24">
        <v>118.847376</v>
      </c>
      <c r="AJ5" s="24">
        <v>122.906465</v>
      </c>
      <c r="AK5" s="24">
        <v>128.522965</v>
      </c>
      <c r="AL5" s="24">
        <v>133.81428199999999</v>
      </c>
      <c r="AM5" s="24">
        <v>140.035065</v>
      </c>
      <c r="AN5" s="24">
        <v>147.842522</v>
      </c>
      <c r="AO5" s="24">
        <v>157.78377800000001</v>
      </c>
      <c r="AP5" s="24">
        <v>167.074691</v>
      </c>
      <c r="AQ5" s="24">
        <v>181.95720700000001</v>
      </c>
      <c r="AR5" s="24">
        <v>191.65669700000001</v>
      </c>
      <c r="AS5" s="24">
        <v>198.82360199999999</v>
      </c>
      <c r="AT5" s="24">
        <v>205.73707099999999</v>
      </c>
      <c r="AU5" s="24">
        <v>220.12679</v>
      </c>
      <c r="AV5" s="24">
        <v>232.950333</v>
      </c>
      <c r="AW5" s="24">
        <v>245.878837</v>
      </c>
      <c r="AX5" s="24">
        <v>261.11467599999997</v>
      </c>
      <c r="AY5" s="24">
        <v>270.92382199999997</v>
      </c>
      <c r="AZ5" s="24">
        <v>275.14344799999998</v>
      </c>
      <c r="BA5" s="24">
        <f t="shared" si="0"/>
        <v>283.04947299999998</v>
      </c>
      <c r="BB5" s="24">
        <f t="shared" si="0"/>
        <v>296.95729999999998</v>
      </c>
      <c r="BC5" s="24">
        <f t="shared" si="0"/>
        <v>316.68099999999998</v>
      </c>
      <c r="BD5" s="24">
        <f>BD19</f>
        <v>321.688894</v>
      </c>
    </row>
    <row r="6" spans="1:56" s="17" customFormat="1" x14ac:dyDescent="0.25"/>
    <row r="7" spans="1:56" s="17" customFormat="1" x14ac:dyDescent="0.25">
      <c r="A7" s="64" t="s">
        <v>6</v>
      </c>
      <c r="B7" s="64"/>
    </row>
    <row r="8" spans="1:56" s="17" customFormat="1" x14ac:dyDescent="0.25">
      <c r="A8" s="17">
        <v>1</v>
      </c>
      <c r="B8" s="17" t="s">
        <v>96</v>
      </c>
    </row>
    <row r="9" spans="1:56" s="17" customFormat="1" x14ac:dyDescent="0.25">
      <c r="A9" s="17">
        <v>2</v>
      </c>
      <c r="B9" s="17" t="s">
        <v>97</v>
      </c>
    </row>
    <row r="10" spans="1:56" s="17" customFormat="1" x14ac:dyDescent="0.25">
      <c r="A10" s="17">
        <v>3</v>
      </c>
      <c r="B10" s="17" t="s">
        <v>98</v>
      </c>
    </row>
    <row r="11" spans="1:56" s="17" customFormat="1" x14ac:dyDescent="0.25"/>
    <row r="12" spans="1:56" s="17" customFormat="1" x14ac:dyDescent="0.25"/>
    <row r="13" spans="1:56" s="17" customFormat="1" x14ac:dyDescent="0.25">
      <c r="A13" s="64" t="s">
        <v>12</v>
      </c>
      <c r="B13" s="64"/>
    </row>
    <row r="14" spans="1:56" s="17" customFormat="1" x14ac:dyDescent="0.25"/>
    <row r="15" spans="1:56" s="10" customFormat="1" x14ac:dyDescent="0.25">
      <c r="A15" s="10">
        <v>1</v>
      </c>
      <c r="B15" s="10" t="s">
        <v>99</v>
      </c>
      <c r="C15" s="10">
        <f t="shared" ref="C15:BB15" si="1">C20/C21</f>
        <v>4.7162151751138444</v>
      </c>
      <c r="D15" s="10">
        <f t="shared" si="1"/>
        <v>4.6134991704656061</v>
      </c>
      <c r="E15" s="10">
        <f t="shared" si="1"/>
        <v>5.1966304819099669</v>
      </c>
      <c r="F15" s="10">
        <f t="shared" si="1"/>
        <v>5.7232206006583661</v>
      </c>
      <c r="G15" s="10">
        <f t="shared" si="1"/>
        <v>6.3224142114668851</v>
      </c>
      <c r="H15" s="10">
        <f t="shared" si="1"/>
        <v>7.0092261389978994</v>
      </c>
      <c r="I15" s="10">
        <f t="shared" si="1"/>
        <v>7.473074309217548</v>
      </c>
      <c r="J15" s="10">
        <f t="shared" si="1"/>
        <v>7.6013050095026715</v>
      </c>
      <c r="K15" s="10">
        <f t="shared" si="1"/>
        <v>8.4339241671568299</v>
      </c>
      <c r="L15" s="10">
        <f t="shared" si="1"/>
        <v>8.854805307648439</v>
      </c>
      <c r="M15" s="10">
        <f t="shared" si="1"/>
        <v>8.550265149389876</v>
      </c>
      <c r="N15" s="10">
        <f t="shared" si="1"/>
        <v>9.4686908098902141</v>
      </c>
      <c r="O15" s="10">
        <f t="shared" si="1"/>
        <v>10.413377218685257</v>
      </c>
      <c r="P15" s="10">
        <f t="shared" si="1"/>
        <v>10.874820638791878</v>
      </c>
      <c r="Q15" s="10">
        <f t="shared" si="1"/>
        <v>9.7930279090404611</v>
      </c>
      <c r="R15" s="10">
        <f t="shared" si="1"/>
        <v>9.7706598856297369</v>
      </c>
      <c r="S15" s="10">
        <f t="shared" si="1"/>
        <v>10.879566857284845</v>
      </c>
      <c r="T15" s="10">
        <f t="shared" si="1"/>
        <v>11.465088981644502</v>
      </c>
      <c r="U15" s="10">
        <f t="shared" si="1"/>
        <v>11.66359396828401</v>
      </c>
      <c r="V15" s="10">
        <f t="shared" si="1"/>
        <v>10.981572142952535</v>
      </c>
      <c r="W15" s="10">
        <f t="shared" si="1"/>
        <v>9.7229287710707855</v>
      </c>
      <c r="X15" s="10">
        <f t="shared" si="1"/>
        <v>9.4463021464187058</v>
      </c>
      <c r="Y15" s="10">
        <f t="shared" si="1"/>
        <v>9.3547624653347103</v>
      </c>
      <c r="Z15" s="10">
        <f t="shared" si="1"/>
        <v>10.683859144905616</v>
      </c>
      <c r="AA15" s="10">
        <f t="shared" si="1"/>
        <v>11.968544696757798</v>
      </c>
      <c r="AB15" s="10">
        <f t="shared" si="1"/>
        <v>13.114224965230203</v>
      </c>
      <c r="AC15" s="10">
        <f t="shared" si="1"/>
        <v>14.522433229159754</v>
      </c>
      <c r="AD15" s="10">
        <f t="shared" si="1"/>
        <v>14.972064391338732</v>
      </c>
      <c r="AE15" s="10">
        <f t="shared" si="1"/>
        <v>15.668996257981286</v>
      </c>
      <c r="AF15" s="10">
        <f t="shared" si="1"/>
        <v>15.593142930508554</v>
      </c>
      <c r="AG15" s="10">
        <f t="shared" si="1"/>
        <v>14.821979923892055</v>
      </c>
      <c r="AH15" s="10">
        <f t="shared" si="1"/>
        <v>13.602171899503961</v>
      </c>
      <c r="AI15" s="10">
        <f t="shared" si="1"/>
        <v>13.860526210891569</v>
      </c>
      <c r="AJ15" s="10">
        <f t="shared" si="1"/>
        <v>14.507030303503475</v>
      </c>
      <c r="AK15" s="10">
        <f t="shared" si="1"/>
        <v>15.434919054442098</v>
      </c>
      <c r="AL15" s="10">
        <f t="shared" si="1"/>
        <v>15.500586536869108</v>
      </c>
      <c r="AM15" s="10">
        <f t="shared" si="1"/>
        <v>15.768687379671292</v>
      </c>
      <c r="AN15" s="10">
        <f t="shared" si="1"/>
        <v>16.21159119277231</v>
      </c>
      <c r="AO15" s="10">
        <f t="shared" si="1"/>
        <v>17.277181952660609</v>
      </c>
      <c r="AP15" s="10">
        <f t="shared" si="1"/>
        <v>18.716812552181825</v>
      </c>
      <c r="AQ15" s="10">
        <f t="shared" si="1"/>
        <v>19.46823494293993</v>
      </c>
      <c r="AR15" s="10">
        <f t="shared" si="1"/>
        <v>19.851489404082155</v>
      </c>
      <c r="AS15" s="10">
        <f t="shared" si="1"/>
        <v>20.839743999129201</v>
      </c>
      <c r="AT15" s="10">
        <f t="shared" si="1"/>
        <v>20.83499861603314</v>
      </c>
      <c r="AU15" s="10">
        <f t="shared" si="1"/>
        <v>21.43734359850842</v>
      </c>
      <c r="AV15" s="10">
        <f t="shared" si="1"/>
        <v>21.6544558368888</v>
      </c>
      <c r="AW15" s="10">
        <f t="shared" si="1"/>
        <v>21.117523538353478</v>
      </c>
      <c r="AX15" s="10">
        <f t="shared" si="1"/>
        <v>21.163070875664904</v>
      </c>
      <c r="AY15" s="10">
        <f t="shared" si="1"/>
        <v>19.390584850607333</v>
      </c>
      <c r="AZ15" s="10">
        <f t="shared" si="1"/>
        <v>18.61912976784151</v>
      </c>
      <c r="BA15" s="10">
        <f t="shared" si="1"/>
        <v>19.607313057910307</v>
      </c>
      <c r="BB15" s="10">
        <f t="shared" si="1"/>
        <v>20.129083608117021</v>
      </c>
      <c r="BC15" s="10">
        <f>BC20/BC21</f>
        <v>20.807051475983027</v>
      </c>
      <c r="BD15" s="10">
        <f>BD20/BD21</f>
        <v>21.096149615841298</v>
      </c>
    </row>
    <row r="16" spans="1:56" s="13" customFormat="1" x14ac:dyDescent="0.25">
      <c r="A16" s="13">
        <v>2</v>
      </c>
      <c r="B16" s="13" t="s">
        <v>100</v>
      </c>
      <c r="C16" s="13">
        <v>45.6</v>
      </c>
      <c r="D16" s="13">
        <v>44.2</v>
      </c>
      <c r="E16" s="13">
        <v>49.5</v>
      </c>
      <c r="F16" s="13">
        <v>54.2</v>
      </c>
      <c r="G16" s="13">
        <v>59.6</v>
      </c>
      <c r="H16" s="13">
        <v>66.400000000000006</v>
      </c>
      <c r="I16" s="13">
        <v>71.7</v>
      </c>
      <c r="J16" s="13">
        <v>74</v>
      </c>
      <c r="K16" s="13">
        <v>84.8</v>
      </c>
      <c r="L16" s="13">
        <v>90.5</v>
      </c>
      <c r="M16" s="13">
        <v>90</v>
      </c>
      <c r="N16" s="13">
        <v>102.4</v>
      </c>
      <c r="O16" s="13">
        <v>116.4</v>
      </c>
      <c r="P16" s="13">
        <v>130.5</v>
      </c>
      <c r="Q16" s="13">
        <v>130.19999999999999</v>
      </c>
      <c r="R16" s="13">
        <v>142.19999999999999</v>
      </c>
      <c r="S16" s="13">
        <v>168.6</v>
      </c>
      <c r="T16" s="13">
        <v>192</v>
      </c>
      <c r="U16" s="13">
        <v>213.3</v>
      </c>
      <c r="V16" s="13">
        <v>226.3</v>
      </c>
      <c r="W16" s="13">
        <v>226.4</v>
      </c>
      <c r="X16" s="13">
        <v>243.9</v>
      </c>
      <c r="Y16" s="13">
        <v>253</v>
      </c>
      <c r="Z16" s="13">
        <v>295</v>
      </c>
      <c r="AA16" s="13">
        <v>342.2</v>
      </c>
      <c r="AB16" s="13">
        <v>380.4</v>
      </c>
      <c r="AC16" s="13">
        <v>421.4</v>
      </c>
      <c r="AD16" s="13">
        <v>442</v>
      </c>
      <c r="AE16" s="13">
        <v>475.1</v>
      </c>
      <c r="AF16" s="13">
        <v>494.3</v>
      </c>
      <c r="AG16" s="13">
        <v>497.1</v>
      </c>
      <c r="AH16" s="13">
        <v>477.2</v>
      </c>
      <c r="AI16" s="13">
        <v>508.1</v>
      </c>
      <c r="AJ16" s="13">
        <v>551.5</v>
      </c>
      <c r="AK16" s="13">
        <v>607.20000000000005</v>
      </c>
      <c r="AL16" s="13">
        <v>635.70000000000005</v>
      </c>
      <c r="AM16" s="13">
        <v>676.3</v>
      </c>
      <c r="AN16" s="13">
        <v>715.5</v>
      </c>
      <c r="AO16" s="13">
        <v>780</v>
      </c>
      <c r="AP16" s="13">
        <v>857.4</v>
      </c>
      <c r="AQ16" s="13">
        <v>915.8</v>
      </c>
      <c r="AR16" s="13">
        <v>946.3</v>
      </c>
      <c r="AS16" s="13">
        <v>992.1</v>
      </c>
      <c r="AT16" s="13">
        <v>1014.8</v>
      </c>
      <c r="AU16" s="13">
        <v>1061.5999999999999</v>
      </c>
      <c r="AV16" s="13">
        <v>1105.5</v>
      </c>
      <c r="AW16" s="13">
        <v>1133</v>
      </c>
      <c r="AX16" s="13">
        <v>1160.5</v>
      </c>
      <c r="AY16" s="13">
        <v>1095.2</v>
      </c>
      <c r="AZ16" s="13">
        <v>1026.5</v>
      </c>
      <c r="BA16" s="35">
        <v>1085.5</v>
      </c>
      <c r="BB16" s="13">
        <v>1146.4000000000001</v>
      </c>
      <c r="BC16" s="13">
        <v>1202.7</v>
      </c>
      <c r="BD16" s="40">
        <v>1274</v>
      </c>
    </row>
    <row r="17" spans="1:56" s="13" customFormat="1" x14ac:dyDescent="0.25">
      <c r="A17" s="13">
        <v>3</v>
      </c>
      <c r="B17" s="13" t="s">
        <v>14</v>
      </c>
      <c r="C17" s="13">
        <v>411.3</v>
      </c>
      <c r="D17" s="13">
        <v>428.8</v>
      </c>
      <c r="E17" s="13">
        <v>456.4</v>
      </c>
      <c r="F17" s="13">
        <v>479.5</v>
      </c>
      <c r="G17" s="13">
        <v>514.29999999999995</v>
      </c>
      <c r="H17" s="13">
        <v>555.5</v>
      </c>
      <c r="I17" s="13">
        <v>603.79999999999995</v>
      </c>
      <c r="J17" s="13">
        <v>648.1</v>
      </c>
      <c r="K17" s="13">
        <v>711.7</v>
      </c>
      <c r="L17" s="13">
        <v>778.3</v>
      </c>
      <c r="M17" s="13">
        <v>838.6</v>
      </c>
      <c r="N17" s="13">
        <v>903.1</v>
      </c>
      <c r="O17" s="13">
        <v>992.6</v>
      </c>
      <c r="P17" s="13">
        <v>1110.5</v>
      </c>
      <c r="Q17" s="13">
        <v>1222.7</v>
      </c>
      <c r="R17" s="13">
        <v>1334.9</v>
      </c>
      <c r="S17" s="13">
        <v>1474.7</v>
      </c>
      <c r="T17" s="13">
        <v>1632.5</v>
      </c>
      <c r="U17" s="13">
        <v>1836.7</v>
      </c>
      <c r="V17" s="13">
        <v>2059.5</v>
      </c>
      <c r="W17" s="13">
        <v>2301.5</v>
      </c>
      <c r="X17" s="13">
        <v>2582.3000000000002</v>
      </c>
      <c r="Y17" s="13">
        <v>2766.8</v>
      </c>
      <c r="Z17" s="13">
        <v>2952.2</v>
      </c>
      <c r="AA17" s="13">
        <v>3268.9</v>
      </c>
      <c r="AB17" s="13">
        <v>3496.7</v>
      </c>
      <c r="AC17" s="13">
        <v>3696</v>
      </c>
      <c r="AD17" s="13">
        <v>3924.4</v>
      </c>
      <c r="AE17" s="13">
        <v>4231.2</v>
      </c>
      <c r="AF17" s="13">
        <v>4557.5</v>
      </c>
      <c r="AG17" s="13">
        <v>4846.7</v>
      </c>
      <c r="AH17" s="13">
        <v>5031.5</v>
      </c>
      <c r="AI17" s="13">
        <v>5347.3</v>
      </c>
      <c r="AJ17" s="13">
        <v>5568.1</v>
      </c>
      <c r="AK17" s="13">
        <v>5874.8</v>
      </c>
      <c r="AL17" s="13">
        <v>6200.9</v>
      </c>
      <c r="AM17" s="13">
        <v>6591.6</v>
      </c>
      <c r="AN17" s="13">
        <v>7000.7</v>
      </c>
      <c r="AO17" s="13">
        <v>7525.4</v>
      </c>
      <c r="AP17" s="13">
        <v>7910.8</v>
      </c>
      <c r="AQ17" s="13">
        <v>8559.4</v>
      </c>
      <c r="AR17" s="13">
        <v>8883.2999999999993</v>
      </c>
      <c r="AS17" s="13">
        <v>9060.1</v>
      </c>
      <c r="AT17" s="13">
        <v>9378.1</v>
      </c>
      <c r="AU17" s="13">
        <v>9937.2000000000007</v>
      </c>
      <c r="AV17" s="13">
        <v>10485.9</v>
      </c>
      <c r="AW17" s="13">
        <v>11268.1</v>
      </c>
      <c r="AX17" s="13">
        <v>11894.1</v>
      </c>
      <c r="AY17" s="13">
        <v>12238.8</v>
      </c>
      <c r="AZ17" s="13">
        <v>12174.9</v>
      </c>
      <c r="BA17" s="35">
        <v>12373.5</v>
      </c>
      <c r="BB17" s="13">
        <v>12947.3</v>
      </c>
      <c r="BC17" s="13">
        <v>13729.063</v>
      </c>
      <c r="BD17" s="13">
        <v>14301.3</v>
      </c>
    </row>
    <row r="18" spans="1:56" s="10" customFormat="1" x14ac:dyDescent="0.25">
      <c r="A18" s="10">
        <v>4</v>
      </c>
      <c r="B18" s="10" t="s">
        <v>94</v>
      </c>
      <c r="C18" s="10">
        <f t="shared" ref="C18:BB18" si="2">C16/C17</f>
        <v>0.11086797957695113</v>
      </c>
      <c r="D18" s="10">
        <f t="shared" si="2"/>
        <v>0.10307835820895522</v>
      </c>
      <c r="E18" s="10">
        <f t="shared" si="2"/>
        <v>0.10845749342681858</v>
      </c>
      <c r="F18" s="10">
        <f t="shared" si="2"/>
        <v>0.11303441084462983</v>
      </c>
      <c r="G18" s="10">
        <f t="shared" si="2"/>
        <v>0.11588566984250438</v>
      </c>
      <c r="H18" s="10">
        <f t="shared" si="2"/>
        <v>0.11953195319531955</v>
      </c>
      <c r="I18" s="10">
        <f t="shared" si="2"/>
        <v>0.11874792977807222</v>
      </c>
      <c r="J18" s="10">
        <f t="shared" si="2"/>
        <v>0.11417991050763771</v>
      </c>
      <c r="K18" s="10">
        <f t="shared" si="2"/>
        <v>0.1191513278066601</v>
      </c>
      <c r="L18" s="10">
        <f t="shared" si="2"/>
        <v>0.11627906976744187</v>
      </c>
      <c r="M18" s="10">
        <f t="shared" si="2"/>
        <v>0.10732172668733603</v>
      </c>
      <c r="N18" s="10">
        <f t="shared" si="2"/>
        <v>0.11338722179160669</v>
      </c>
      <c r="O18" s="10">
        <f t="shared" si="2"/>
        <v>0.11726778158371953</v>
      </c>
      <c r="P18" s="10">
        <f t="shared" si="2"/>
        <v>0.1175146330481765</v>
      </c>
      <c r="Q18" s="10">
        <f t="shared" si="2"/>
        <v>0.10648564651999672</v>
      </c>
      <c r="R18" s="10">
        <f t="shared" si="2"/>
        <v>0.10652483332084799</v>
      </c>
      <c r="S18" s="10">
        <f t="shared" si="2"/>
        <v>0.11432833796704414</v>
      </c>
      <c r="T18" s="10">
        <f t="shared" si="2"/>
        <v>0.11761102603369065</v>
      </c>
      <c r="U18" s="10">
        <f t="shared" si="2"/>
        <v>0.11613219360810149</v>
      </c>
      <c r="V18" s="10">
        <f t="shared" si="2"/>
        <v>0.10988103908715709</v>
      </c>
      <c r="W18" s="10">
        <f t="shared" si="2"/>
        <v>9.8370627851401257E-2</v>
      </c>
      <c r="X18" s="10">
        <f t="shared" si="2"/>
        <v>9.4450683499206128E-2</v>
      </c>
      <c r="Y18" s="10">
        <f t="shared" si="2"/>
        <v>9.1441376319213521E-2</v>
      </c>
      <c r="Z18" s="10">
        <f t="shared" si="2"/>
        <v>9.9925479303570222E-2</v>
      </c>
      <c r="AA18" s="10">
        <f t="shared" si="2"/>
        <v>0.10468353268683654</v>
      </c>
      <c r="AB18" s="10">
        <f t="shared" si="2"/>
        <v>0.10878828609832128</v>
      </c>
      <c r="AC18" s="10">
        <f t="shared" si="2"/>
        <v>0.11401515151515151</v>
      </c>
      <c r="AD18" s="10">
        <f t="shared" si="2"/>
        <v>0.11262868209152992</v>
      </c>
      <c r="AE18" s="10">
        <f t="shared" si="2"/>
        <v>0.11228493098884479</v>
      </c>
      <c r="AF18" s="10">
        <f t="shared" si="2"/>
        <v>0.10845858475041141</v>
      </c>
      <c r="AG18" s="10">
        <f t="shared" si="2"/>
        <v>0.1025646316050096</v>
      </c>
      <c r="AH18" s="10">
        <f t="shared" si="2"/>
        <v>9.4842492298519321E-2</v>
      </c>
      <c r="AI18" s="10">
        <f t="shared" si="2"/>
        <v>9.5019916593420975E-2</v>
      </c>
      <c r="AJ18" s="10">
        <f t="shared" si="2"/>
        <v>9.904635333417143E-2</v>
      </c>
      <c r="AK18" s="10">
        <f t="shared" si="2"/>
        <v>0.10335671001566012</v>
      </c>
      <c r="AL18" s="10">
        <f t="shared" si="2"/>
        <v>0.10251737650986148</v>
      </c>
      <c r="AM18" s="10">
        <f t="shared" si="2"/>
        <v>0.10260027914315188</v>
      </c>
      <c r="AN18" s="10">
        <f t="shared" si="2"/>
        <v>0.10220406530775494</v>
      </c>
      <c r="AO18" s="10">
        <f t="shared" si="2"/>
        <v>0.10364897546974247</v>
      </c>
      <c r="AP18" s="10">
        <f t="shared" si="2"/>
        <v>0.1083834757546645</v>
      </c>
      <c r="AQ18" s="10">
        <f t="shared" si="2"/>
        <v>0.10699348085146156</v>
      </c>
      <c r="AR18" s="10">
        <f t="shared" si="2"/>
        <v>0.10652572805151239</v>
      </c>
      <c r="AS18" s="10">
        <f t="shared" si="2"/>
        <v>0.10950210262579883</v>
      </c>
      <c r="AT18" s="10">
        <f t="shared" si="2"/>
        <v>0.10820955204145828</v>
      </c>
      <c r="AU18" s="10">
        <f t="shared" si="2"/>
        <v>0.10683089803968923</v>
      </c>
      <c r="AV18" s="10">
        <f t="shared" si="2"/>
        <v>0.10542728807255458</v>
      </c>
      <c r="AW18" s="10">
        <f t="shared" si="2"/>
        <v>0.1005493383977778</v>
      </c>
      <c r="AX18" s="10">
        <f t="shared" si="2"/>
        <v>9.7569383139539764E-2</v>
      </c>
      <c r="AY18" s="10">
        <f t="shared" si="2"/>
        <v>8.9485897310193824E-2</v>
      </c>
      <c r="AZ18" s="10">
        <f t="shared" si="2"/>
        <v>8.4312807497392173E-2</v>
      </c>
      <c r="BA18" s="10">
        <f t="shared" si="2"/>
        <v>8.7727805390552388E-2</v>
      </c>
      <c r="BB18" s="10">
        <f t="shared" si="2"/>
        <v>8.8543557344002238E-2</v>
      </c>
      <c r="BC18" s="10">
        <f>BC16/BC17</f>
        <v>8.7602482412674487E-2</v>
      </c>
      <c r="BD18" s="10">
        <f>BD16/BD17</f>
        <v>8.9082810653576955E-2</v>
      </c>
    </row>
    <row r="19" spans="1:56" s="10" customFormat="1" x14ac:dyDescent="0.25">
      <c r="A19" s="10">
        <v>5</v>
      </c>
      <c r="B19" s="10" t="s">
        <v>16</v>
      </c>
      <c r="C19" s="10">
        <v>7.3121660000000004</v>
      </c>
      <c r="D19" s="10">
        <v>7.7714309999999998</v>
      </c>
      <c r="E19" s="10">
        <v>8.4030330000000006</v>
      </c>
      <c r="F19" s="10">
        <v>8.9974220000000003</v>
      </c>
      <c r="G19" s="10">
        <v>9.8215889999999995</v>
      </c>
      <c r="H19" s="10">
        <v>10.726634000000001</v>
      </c>
      <c r="I19" s="10">
        <v>11.840911</v>
      </c>
      <c r="J19" s="10">
        <v>12.912542999999999</v>
      </c>
      <c r="K19" s="10">
        <v>14.304639</v>
      </c>
      <c r="L19" s="10">
        <v>16.229696000000001</v>
      </c>
      <c r="M19" s="10">
        <v>17.951077000000002</v>
      </c>
      <c r="N19" s="10">
        <v>19.640281000000002</v>
      </c>
      <c r="O19" s="10">
        <v>21.555396999999999</v>
      </c>
      <c r="P19" s="10">
        <v>23.860524000000002</v>
      </c>
      <c r="Q19" s="10">
        <v>26.329322999999999</v>
      </c>
      <c r="R19" s="10">
        <v>28.656434999999998</v>
      </c>
      <c r="S19" s="10">
        <v>31.443930999999999</v>
      </c>
      <c r="T19" s="10">
        <v>34.305903999999998</v>
      </c>
      <c r="U19" s="10">
        <v>38.027188000000002</v>
      </c>
      <c r="V19" s="10">
        <v>42.135216999999997</v>
      </c>
      <c r="W19" s="10">
        <v>47.296143000000001</v>
      </c>
      <c r="X19" s="10">
        <v>52.794352000000003</v>
      </c>
      <c r="Y19" s="10">
        <v>57.330295</v>
      </c>
      <c r="Z19" s="10">
        <v>61.841228000000001</v>
      </c>
      <c r="AA19" s="10">
        <v>68.983524000000003</v>
      </c>
      <c r="AB19" s="10">
        <v>75.325083000000006</v>
      </c>
      <c r="AC19" s="10">
        <v>81.068889999999996</v>
      </c>
      <c r="AD19" s="10">
        <v>87.695612999999994</v>
      </c>
      <c r="AE19" s="10">
        <v>95.867476999999994</v>
      </c>
      <c r="AF19" s="10">
        <v>103.528105</v>
      </c>
      <c r="AG19" s="10">
        <v>109.685959</v>
      </c>
      <c r="AH19" s="10">
        <v>113.435571</v>
      </c>
      <c r="AI19" s="10">
        <v>118.847376</v>
      </c>
      <c r="AJ19" s="10">
        <v>122.906465</v>
      </c>
      <c r="AK19" s="10">
        <v>128.522965</v>
      </c>
      <c r="AL19" s="10">
        <v>133.81428199999999</v>
      </c>
      <c r="AM19" s="10">
        <v>140.035065</v>
      </c>
      <c r="AN19" s="10">
        <v>147.842522</v>
      </c>
      <c r="AO19" s="10">
        <v>157.78377800000001</v>
      </c>
      <c r="AP19" s="10">
        <v>167.074691</v>
      </c>
      <c r="AQ19" s="10">
        <v>181.95720700000001</v>
      </c>
      <c r="AR19" s="10">
        <v>191.65669700000001</v>
      </c>
      <c r="AS19" s="10">
        <v>198.82360199999999</v>
      </c>
      <c r="AT19" s="10">
        <v>205.73707099999999</v>
      </c>
      <c r="AU19" s="10">
        <v>220.12679</v>
      </c>
      <c r="AV19" s="10">
        <v>232.950333</v>
      </c>
      <c r="AW19" s="10">
        <v>245.878837</v>
      </c>
      <c r="AX19" s="10">
        <v>261.11467599999997</v>
      </c>
      <c r="AY19" s="10">
        <v>270.92382199999997</v>
      </c>
      <c r="AZ19" s="10">
        <v>275.14344799999998</v>
      </c>
      <c r="BA19" s="10">
        <v>283.04947299999998</v>
      </c>
      <c r="BB19" s="10">
        <v>296.95729999999998</v>
      </c>
      <c r="BC19" s="10">
        <v>316.68099999999998</v>
      </c>
      <c r="BD19" s="12">
        <f>321688894/1000000</f>
        <v>321.688894</v>
      </c>
    </row>
    <row r="20" spans="1:56" s="13" customFormat="1" x14ac:dyDescent="0.25">
      <c r="A20" s="13">
        <v>6</v>
      </c>
      <c r="B20" s="13" t="s">
        <v>101</v>
      </c>
      <c r="C20" s="13">
        <f t="shared" ref="C20:BB20" si="3">C19*C18</f>
        <v>0.81068507075127649</v>
      </c>
      <c r="D20" s="13">
        <f t="shared" si="3"/>
        <v>0.80106634841417912</v>
      </c>
      <c r="E20" s="13">
        <f t="shared" si="3"/>
        <v>0.91137189636283966</v>
      </c>
      <c r="F20" s="13">
        <f t="shared" si="3"/>
        <v>1.0170182948905111</v>
      </c>
      <c r="G20" s="13">
        <f t="shared" si="3"/>
        <v>1.1381814201827727</v>
      </c>
      <c r="H20" s="13">
        <f t="shared" si="3"/>
        <v>1.2821755132313233</v>
      </c>
      <c r="I20" s="13">
        <f t="shared" si="3"/>
        <v>1.4060836679364028</v>
      </c>
      <c r="J20" s="13">
        <f t="shared" si="3"/>
        <v>1.4743530041660236</v>
      </c>
      <c r="K20" s="13">
        <f t="shared" si="3"/>
        <v>1.7044167306449345</v>
      </c>
      <c r="L20" s="13">
        <f t="shared" si="3"/>
        <v>1.8871739534883725</v>
      </c>
      <c r="M20" s="13">
        <f t="shared" si="3"/>
        <v>1.926540579537324</v>
      </c>
      <c r="N20" s="13">
        <f t="shared" si="3"/>
        <v>2.2269568977964789</v>
      </c>
      <c r="O20" s="13">
        <f t="shared" si="3"/>
        <v>2.5277535873463632</v>
      </c>
      <c r="P20" s="13">
        <f t="shared" si="3"/>
        <v>2.8039607221972087</v>
      </c>
      <c r="Q20" s="13">
        <f t="shared" si="3"/>
        <v>2.8036949820888193</v>
      </c>
      <c r="R20" s="13">
        <f t="shared" si="3"/>
        <v>3.0526219619447144</v>
      </c>
      <c r="S20" s="13">
        <f t="shared" si="3"/>
        <v>3.5949323703804161</v>
      </c>
      <c r="T20" s="13">
        <f t="shared" si="3"/>
        <v>4.0347525684532926</v>
      </c>
      <c r="U20" s="13">
        <f t="shared" si="3"/>
        <v>4.4161807591876743</v>
      </c>
      <c r="V20" s="13">
        <f t="shared" si="3"/>
        <v>4.6298614261228455</v>
      </c>
      <c r="W20" s="13">
        <f t="shared" si="3"/>
        <v>4.6525512818596564</v>
      </c>
      <c r="X20" s="13">
        <f t="shared" si="3"/>
        <v>4.9864626312976803</v>
      </c>
      <c r="Y20" s="13">
        <f t="shared" si="3"/>
        <v>5.2423610795865256</v>
      </c>
      <c r="Z20" s="13">
        <f t="shared" si="3"/>
        <v>6.1795143486213675</v>
      </c>
      <c r="AA20" s="13">
        <f t="shared" si="3"/>
        <v>7.2214389895071731</v>
      </c>
      <c r="AB20" s="13">
        <f t="shared" si="3"/>
        <v>8.1944866797837967</v>
      </c>
      <c r="AC20" s="13">
        <f t="shared" si="3"/>
        <v>9.2430817765151509</v>
      </c>
      <c r="AD20" s="13">
        <f t="shared" si="3"/>
        <v>9.8770413173988381</v>
      </c>
      <c r="AE20" s="13">
        <f t="shared" si="3"/>
        <v>10.764473039019665</v>
      </c>
      <c r="AF20" s="13">
        <f t="shared" si="3"/>
        <v>11.228511750191991</v>
      </c>
      <c r="AG20" s="13">
        <f t="shared" si="3"/>
        <v>11.249899977077186</v>
      </c>
      <c r="AH20" s="13">
        <f t="shared" si="3"/>
        <v>10.75851226894564</v>
      </c>
      <c r="AI20" s="13">
        <f t="shared" si="3"/>
        <v>11.292867754866942</v>
      </c>
      <c r="AJ20" s="13">
        <f t="shared" si="3"/>
        <v>12.173437159443974</v>
      </c>
      <c r="AK20" s="13">
        <f t="shared" si="3"/>
        <v>13.283710823857835</v>
      </c>
      <c r="AL20" s="13">
        <f t="shared" si="3"/>
        <v>13.718289130190779</v>
      </c>
      <c r="AM20" s="13">
        <f t="shared" si="3"/>
        <v>14.367636758829418</v>
      </c>
      <c r="AN20" s="13">
        <f t="shared" si="3"/>
        <v>15.110106773751196</v>
      </c>
      <c r="AO20" s="13">
        <f t="shared" si="3"/>
        <v>16.354126935445294</v>
      </c>
      <c r="AP20" s="13">
        <f t="shared" si="3"/>
        <v>18.108135721216563</v>
      </c>
      <c r="AQ20" s="13">
        <f t="shared" si="3"/>
        <v>19.46823494293993</v>
      </c>
      <c r="AR20" s="13">
        <f t="shared" si="3"/>
        <v>20.416369183873112</v>
      </c>
      <c r="AS20" s="13">
        <f t="shared" si="3"/>
        <v>21.771602470634981</v>
      </c>
      <c r="AT20" s="13">
        <f t="shared" si="3"/>
        <v>22.262716291231698</v>
      </c>
      <c r="AU20" s="13">
        <f t="shared" si="3"/>
        <v>23.516342658294082</v>
      </c>
      <c r="AV20" s="13">
        <f t="shared" si="3"/>
        <v>24.559321863788519</v>
      </c>
      <c r="AW20" s="13">
        <f t="shared" si="3"/>
        <v>24.72295438636505</v>
      </c>
      <c r="AX20" s="13">
        <f t="shared" si="3"/>
        <v>25.476797866000787</v>
      </c>
      <c r="AY20" s="13">
        <f t="shared" si="3"/>
        <v>24.243861314377227</v>
      </c>
      <c r="AZ20" s="13">
        <f t="shared" si="3"/>
        <v>23.198116565392731</v>
      </c>
      <c r="BA20" s="13">
        <f t="shared" si="3"/>
        <v>24.831309083242409</v>
      </c>
      <c r="BB20" s="13">
        <f t="shared" si="3"/>
        <v>26.293655721270074</v>
      </c>
      <c r="BC20" s="13">
        <f>BC19*BC18</f>
        <v>27.742041732928168</v>
      </c>
      <c r="BD20" s="13">
        <f>BD19*BD18</f>
        <v>28.65695083356059</v>
      </c>
    </row>
    <row r="21" spans="1:56" s="13" customFormat="1" x14ac:dyDescent="0.25">
      <c r="A21" s="13">
        <v>7</v>
      </c>
      <c r="B21" s="13" t="s">
        <v>20</v>
      </c>
      <c r="C21" s="13">
        <v>0.17189314750290363</v>
      </c>
      <c r="D21" s="13">
        <v>0.17363530778164926</v>
      </c>
      <c r="E21" s="13">
        <v>0.17537746806039489</v>
      </c>
      <c r="F21" s="13">
        <v>0.17770034843205576</v>
      </c>
      <c r="G21" s="13">
        <v>0.18002322880371663</v>
      </c>
      <c r="H21" s="13">
        <v>0.18292682926829271</v>
      </c>
      <c r="I21" s="13">
        <v>0.18815331010452963</v>
      </c>
      <c r="J21" s="13">
        <v>0.19396051103368178</v>
      </c>
      <c r="K21" s="13">
        <v>0.20209059233449478</v>
      </c>
      <c r="L21" s="13">
        <v>0.21312427409988388</v>
      </c>
      <c r="M21" s="13">
        <v>0.22531939605110338</v>
      </c>
      <c r="N21" s="13">
        <v>0.23519163763066203</v>
      </c>
      <c r="O21" s="13">
        <v>0.24274099883855982</v>
      </c>
      <c r="P21" s="13">
        <v>0.25783972125435539</v>
      </c>
      <c r="Q21" s="13">
        <v>0.28629500580720091</v>
      </c>
      <c r="R21" s="13">
        <v>0.31242740998838558</v>
      </c>
      <c r="S21" s="13">
        <v>0.33042973286875726</v>
      </c>
      <c r="T21" s="13">
        <v>0.35191637630662026</v>
      </c>
      <c r="U21" s="13">
        <v>0.37862950058072015</v>
      </c>
      <c r="V21" s="13">
        <v>0.42160278745644597</v>
      </c>
      <c r="W21" s="13">
        <v>0.47851335656213712</v>
      </c>
      <c r="X21" s="13">
        <v>0.52787456445993042</v>
      </c>
      <c r="Y21" s="13">
        <v>0.56039488966318241</v>
      </c>
      <c r="Z21" s="13">
        <v>0.57839721254355403</v>
      </c>
      <c r="AA21" s="13">
        <v>0.60336817653890829</v>
      </c>
      <c r="AB21" s="13">
        <v>0.62485481997677117</v>
      </c>
      <c r="AC21" s="13">
        <v>0.63646922183507548</v>
      </c>
      <c r="AD21" s="13">
        <v>0.65969802555168411</v>
      </c>
      <c r="AE21" s="13">
        <v>0.68699186991869921</v>
      </c>
      <c r="AF21" s="13">
        <v>0.72009291521486651</v>
      </c>
      <c r="AG21" s="13">
        <v>0.75900116144018581</v>
      </c>
      <c r="AH21" s="13">
        <v>0.79094076655052259</v>
      </c>
      <c r="AI21" s="13">
        <v>0.81475029036004654</v>
      </c>
      <c r="AJ21" s="13">
        <v>0.83914053426248558</v>
      </c>
      <c r="AK21" s="13">
        <v>0.86062717770034847</v>
      </c>
      <c r="AL21" s="13">
        <v>0.88501742160278751</v>
      </c>
      <c r="AM21" s="13">
        <v>0.91114982578397219</v>
      </c>
      <c r="AN21" s="13">
        <v>0.93205574912891997</v>
      </c>
      <c r="AO21" s="13">
        <v>0.94657375145180034</v>
      </c>
      <c r="AP21" s="13">
        <v>0.96747967479674801</v>
      </c>
      <c r="AQ21" s="13">
        <v>1</v>
      </c>
      <c r="AR21" s="13">
        <v>1.0284552845528456</v>
      </c>
      <c r="AS21" s="13">
        <v>1.0447154471544717</v>
      </c>
      <c r="AT21" s="13">
        <v>1.0685249709639955</v>
      </c>
      <c r="AU21" s="13">
        <v>1.0969802555168411</v>
      </c>
      <c r="AV21" s="13">
        <v>1.1341463414634148</v>
      </c>
      <c r="AW21" s="13">
        <v>1.1707317073170733</v>
      </c>
      <c r="AX21" s="13">
        <v>1.2038327526132406</v>
      </c>
      <c r="AY21" s="13">
        <v>1.2502903600464577</v>
      </c>
      <c r="AZ21" s="13">
        <v>1.2459291521486644</v>
      </c>
      <c r="BA21" s="13">
        <v>1.2664310000000001</v>
      </c>
      <c r="BB21" s="13">
        <v>1.306252</v>
      </c>
      <c r="BC21" s="13">
        <v>1.3332999999999999</v>
      </c>
      <c r="BD21" s="13">
        <v>1.3583972125435542</v>
      </c>
    </row>
    <row r="23" spans="1:56" x14ac:dyDescent="0.25">
      <c r="A23" s="64" t="s">
        <v>22</v>
      </c>
      <c r="B23" s="64"/>
    </row>
    <row r="24" spans="1:56" x14ac:dyDescent="0.25">
      <c r="A24" s="9">
        <v>1</v>
      </c>
      <c r="B24" s="9" t="s">
        <v>102</v>
      </c>
    </row>
    <row r="25" spans="1:56" x14ac:dyDescent="0.25">
      <c r="A25" s="9">
        <v>2</v>
      </c>
      <c r="B25" s="9" t="s">
        <v>103</v>
      </c>
    </row>
    <row r="26" spans="1:56" x14ac:dyDescent="0.25">
      <c r="A26" s="9">
        <v>3</v>
      </c>
      <c r="B26" s="9" t="s">
        <v>98</v>
      </c>
    </row>
    <row r="27" spans="1:56" x14ac:dyDescent="0.25">
      <c r="A27" s="9">
        <v>4</v>
      </c>
      <c r="B27" s="9" t="s">
        <v>104</v>
      </c>
    </row>
    <row r="28" spans="1:56" x14ac:dyDescent="0.25">
      <c r="A28" s="9">
        <v>5</v>
      </c>
      <c r="B28" s="9" t="s">
        <v>98</v>
      </c>
    </row>
    <row r="29" spans="1:56" x14ac:dyDescent="0.25">
      <c r="A29" s="9">
        <v>6</v>
      </c>
      <c r="B29" s="9" t="s">
        <v>105</v>
      </c>
    </row>
    <row r="30" spans="1:56" x14ac:dyDescent="0.25">
      <c r="A30" s="9">
        <v>7</v>
      </c>
      <c r="B30" s="9" t="s">
        <v>98</v>
      </c>
    </row>
    <row r="32" spans="1:56" x14ac:dyDescent="0.25">
      <c r="A32" s="64" t="s">
        <v>75</v>
      </c>
      <c r="B32" s="64"/>
    </row>
    <row r="33" spans="1:11" ht="20" customHeight="1" x14ac:dyDescent="0.3">
      <c r="A33" s="70" t="s">
        <v>106</v>
      </c>
      <c r="B33" s="71"/>
      <c r="C33" s="71"/>
      <c r="D33" s="71"/>
      <c r="E33" s="71"/>
      <c r="F33" s="71"/>
      <c r="G33" s="36"/>
      <c r="H33" s="36"/>
      <c r="I33" s="36"/>
      <c r="J33" s="36"/>
    </row>
    <row r="36" spans="1:11" x14ac:dyDescent="0.25">
      <c r="A36" s="64" t="s">
        <v>34</v>
      </c>
      <c r="B36" s="64"/>
    </row>
    <row r="37" spans="1:11" ht="111.75" customHeight="1" x14ac:dyDescent="0.25">
      <c r="A37" s="63" t="s">
        <v>107</v>
      </c>
      <c r="B37" s="63"/>
      <c r="C37" s="63"/>
      <c r="D37" s="63"/>
      <c r="E37" s="63"/>
      <c r="F37" s="63"/>
      <c r="G37" s="14"/>
      <c r="H37" s="14"/>
      <c r="I37" s="14"/>
      <c r="J37" s="14"/>
      <c r="K37" s="14"/>
    </row>
    <row r="40" spans="1:11" customFormat="1" x14ac:dyDescent="0.3"/>
    <row r="41" spans="1:11" customFormat="1" x14ac:dyDescent="0.3"/>
    <row r="42" spans="1:11" customFormat="1" x14ac:dyDescent="0.3"/>
    <row r="43" spans="1:11" customFormat="1" x14ac:dyDescent="0.3"/>
    <row r="44" spans="1:11" customFormat="1" x14ac:dyDescent="0.3"/>
    <row r="45" spans="1:11" customFormat="1" ht="15.75" customHeight="1" x14ac:dyDescent="0.3"/>
  </sheetData>
  <mergeCells count="7">
    <mergeCell ref="A37:F37"/>
    <mergeCell ref="A7:B7"/>
    <mergeCell ref="A13:B13"/>
    <mergeCell ref="A23:B23"/>
    <mergeCell ref="A32:B32"/>
    <mergeCell ref="A33:F33"/>
    <mergeCell ref="A36:B36"/>
  </mergeCells>
  <pageMargins left="0.75000000000000011" right="0.75000000000000011" top="1" bottom="1" header="0.5" footer="0.5"/>
  <pageSetup orientation="portrait" horizontalDpi="4294967292" verticalDpi="4294967292"/>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3"/>
  <sheetViews>
    <sheetView zoomScale="90" zoomScaleNormal="90" workbookViewId="0">
      <pane xSplit="2" ySplit="2" topLeftCell="G3" activePane="bottomRight" state="frozen"/>
      <selection activeCell="A32" sqref="A32:B32"/>
      <selection pane="topRight" activeCell="A32" sqref="A32:B32"/>
      <selection pane="bottomLeft" activeCell="A32" sqref="A32:B32"/>
      <selection pane="bottomRight" activeCell="G92" sqref="G92"/>
    </sheetView>
  </sheetViews>
  <sheetFormatPr defaultColWidth="11" defaultRowHeight="13.5" x14ac:dyDescent="0.25"/>
  <cols>
    <col min="1" max="1" width="10.53515625" style="5" customWidth="1"/>
    <col min="2" max="2" width="52.53515625" style="9" customWidth="1"/>
    <col min="3" max="53" width="15.53515625" style="9" customWidth="1"/>
    <col min="54" max="55" width="15.3828125" style="9" customWidth="1"/>
    <col min="56" max="56" width="12.15234375" style="9" bestFit="1" customWidth="1"/>
    <col min="57" max="16384" width="11" style="9"/>
  </cols>
  <sheetData>
    <row r="1" spans="1:56" s="2" customFormat="1" ht="18" thickBot="1" x14ac:dyDescent="0.4">
      <c r="A1" s="21" t="s">
        <v>108</v>
      </c>
      <c r="B1" s="1"/>
      <c r="C1" s="1"/>
      <c r="D1" s="1"/>
      <c r="E1" s="1"/>
    </row>
    <row r="2" spans="1:56" s="3" customFormat="1" ht="14" thickTop="1" x14ac:dyDescent="0.25">
      <c r="A2" s="22"/>
      <c r="B2" s="4" t="s">
        <v>1</v>
      </c>
      <c r="C2" s="3">
        <v>1960</v>
      </c>
      <c r="D2" s="3">
        <v>1961</v>
      </c>
      <c r="E2" s="3">
        <v>1962</v>
      </c>
      <c r="F2" s="3">
        <v>1963</v>
      </c>
      <c r="G2" s="3">
        <v>1964</v>
      </c>
      <c r="H2" s="3">
        <v>1965</v>
      </c>
      <c r="I2" s="3">
        <v>1966</v>
      </c>
      <c r="J2" s="3">
        <v>1967</v>
      </c>
      <c r="K2" s="3">
        <v>1968</v>
      </c>
      <c r="L2" s="3">
        <v>1969</v>
      </c>
      <c r="M2" s="3">
        <v>1970</v>
      </c>
      <c r="N2" s="3">
        <v>1971</v>
      </c>
      <c r="O2" s="3">
        <v>1972</v>
      </c>
      <c r="P2" s="3">
        <v>1973</v>
      </c>
      <c r="Q2" s="3">
        <v>1974</v>
      </c>
      <c r="R2" s="3">
        <v>1975</v>
      </c>
      <c r="S2" s="3">
        <v>1976</v>
      </c>
      <c r="T2" s="3">
        <v>1977</v>
      </c>
      <c r="U2" s="3">
        <v>1978</v>
      </c>
      <c r="V2" s="3">
        <v>1979</v>
      </c>
      <c r="W2" s="3">
        <v>1980</v>
      </c>
      <c r="X2" s="3">
        <v>1981</v>
      </c>
      <c r="Y2" s="3">
        <v>1982</v>
      </c>
      <c r="Z2" s="3">
        <v>1983</v>
      </c>
      <c r="AA2" s="3">
        <v>1984</v>
      </c>
      <c r="AB2" s="3">
        <v>1985</v>
      </c>
      <c r="AC2" s="3">
        <v>1986</v>
      </c>
      <c r="AD2" s="3">
        <v>1987</v>
      </c>
      <c r="AE2" s="3">
        <v>1988</v>
      </c>
      <c r="AF2" s="3">
        <v>1989</v>
      </c>
      <c r="AG2" s="3">
        <v>1990</v>
      </c>
      <c r="AH2" s="3">
        <v>1991</v>
      </c>
      <c r="AI2" s="3">
        <v>1992</v>
      </c>
      <c r="AJ2" s="3">
        <v>1993</v>
      </c>
      <c r="AK2" s="3">
        <v>1994</v>
      </c>
      <c r="AL2" s="3">
        <v>1995</v>
      </c>
      <c r="AM2" s="3">
        <v>1996</v>
      </c>
      <c r="AN2" s="3">
        <v>1997</v>
      </c>
      <c r="AO2" s="3">
        <v>1998</v>
      </c>
      <c r="AP2" s="3">
        <v>1999</v>
      </c>
      <c r="AQ2" s="3">
        <v>2000</v>
      </c>
      <c r="AR2" s="3">
        <v>2001</v>
      </c>
      <c r="AS2" s="3">
        <v>2002</v>
      </c>
      <c r="AT2" s="3">
        <v>2003</v>
      </c>
      <c r="AU2" s="3">
        <v>2004</v>
      </c>
      <c r="AV2" s="3">
        <v>2005</v>
      </c>
      <c r="AW2" s="3">
        <v>2006</v>
      </c>
      <c r="AX2" s="3">
        <v>2007</v>
      </c>
      <c r="AY2" s="3">
        <v>2008</v>
      </c>
      <c r="AZ2" s="3">
        <v>2009</v>
      </c>
      <c r="BA2" s="3">
        <v>2010</v>
      </c>
      <c r="BB2" s="3">
        <v>2011</v>
      </c>
      <c r="BC2" s="3">
        <v>2012</v>
      </c>
      <c r="BD2" s="3">
        <v>2013</v>
      </c>
    </row>
    <row r="3" spans="1:56" s="24" customFormat="1" x14ac:dyDescent="0.25">
      <c r="A3" s="38">
        <v>1</v>
      </c>
      <c r="B3" s="41" t="s">
        <v>109</v>
      </c>
      <c r="C3" s="24">
        <v>0.54613457258833842</v>
      </c>
      <c r="D3" s="24">
        <v>0.64554176823951859</v>
      </c>
      <c r="E3" s="24">
        <v>0.62233786287896187</v>
      </c>
      <c r="F3" s="24">
        <v>0.6744167770391597</v>
      </c>
      <c r="G3" s="24">
        <v>0.69623009390745083</v>
      </c>
      <c r="H3" s="24">
        <v>0.69985598075140332</v>
      </c>
      <c r="I3" s="24">
        <v>0.69845596340532634</v>
      </c>
      <c r="J3" s="24">
        <v>0.74313998928616509</v>
      </c>
      <c r="K3" s="24">
        <v>0.77631321541935205</v>
      </c>
      <c r="L3" s="24">
        <v>0.83000026904925839</v>
      </c>
      <c r="M3" s="24">
        <v>1.0176703312944226</v>
      </c>
      <c r="N3" s="24">
        <v>1.1870574921809285</v>
      </c>
      <c r="O3" s="24">
        <v>1.2328563102547077</v>
      </c>
      <c r="P3" s="24">
        <v>1.2041376009089</v>
      </c>
      <c r="Q3" s="24">
        <v>1.2896823353939684</v>
      </c>
      <c r="R3" s="24">
        <v>1.6538499043083286</v>
      </c>
      <c r="S3" s="24">
        <v>1.6206543964973839</v>
      </c>
      <c r="T3" s="24">
        <v>1.6405863664527567</v>
      </c>
      <c r="U3" s="24">
        <v>1.6824460848656164</v>
      </c>
      <c r="V3" s="24">
        <v>1.7442394528146477</v>
      </c>
      <c r="W3" s="24">
        <v>1.9055580851997165</v>
      </c>
      <c r="X3" s="24">
        <v>2.0439177827289678</v>
      </c>
      <c r="Y3" s="24">
        <v>2.3098843668018083</v>
      </c>
      <c r="Z3" s="24">
        <v>2.252890462810254</v>
      </c>
      <c r="AA3" s="24">
        <v>1.9608370451718091</v>
      </c>
      <c r="AB3" s="24">
        <v>1.9871555721661018</v>
      </c>
      <c r="AC3" s="24">
        <v>2.1167335521483315</v>
      </c>
      <c r="AD3" s="24">
        <v>2.1700400747811255</v>
      </c>
      <c r="AE3" s="24">
        <v>2.2360153418275912</v>
      </c>
      <c r="AF3" s="24">
        <v>2.2318258231230916</v>
      </c>
      <c r="AG3" s="24">
        <v>2.5191168755158686</v>
      </c>
      <c r="AH3" s="24">
        <v>3.0207742371591513</v>
      </c>
      <c r="AI3" s="24">
        <v>3.1900146752284742</v>
      </c>
      <c r="AJ3" s="24">
        <v>3.0169393481760256</v>
      </c>
      <c r="AK3" s="24">
        <v>2.8387449412377244</v>
      </c>
      <c r="AL3" s="24">
        <v>2.8578206385875502</v>
      </c>
      <c r="AM3" s="24">
        <v>2.9078556106300026</v>
      </c>
      <c r="AN3" s="24">
        <v>2.9512986864734985</v>
      </c>
      <c r="AO3" s="24">
        <v>2.935586941421203</v>
      </c>
      <c r="AP3" s="24">
        <v>2.7781857871868714</v>
      </c>
      <c r="AQ3" s="24">
        <v>2.9320091350271409</v>
      </c>
      <c r="AR3" s="24">
        <v>3.1969421984882249</v>
      </c>
      <c r="AS3" s="24">
        <v>3.4535118454424478</v>
      </c>
      <c r="AT3" s="24">
        <v>3.4928588255478137</v>
      </c>
      <c r="AU3" s="24">
        <v>3.5735537149953083</v>
      </c>
      <c r="AV3" s="24">
        <v>3.6257380582146896</v>
      </c>
      <c r="AW3" s="24">
        <f t="shared" ref="AW3:BB3" si="0">AW20</f>
        <v>3.66698219731061</v>
      </c>
      <c r="AX3" s="24">
        <f t="shared" si="0"/>
        <v>3.6305680361091253</v>
      </c>
      <c r="AY3" s="24">
        <f t="shared" si="0"/>
        <v>4.1168169610284195</v>
      </c>
      <c r="AZ3" s="24">
        <f t="shared" si="0"/>
        <v>6.5351506185578545</v>
      </c>
      <c r="BA3" s="24">
        <f t="shared" si="0"/>
        <v>7.1274980689863243</v>
      </c>
      <c r="BB3" s="24">
        <f t="shared" si="0"/>
        <v>6.9471984069553656</v>
      </c>
      <c r="BC3" s="24">
        <f>BC20</f>
        <v>6.7700346120735029</v>
      </c>
      <c r="BD3" s="24">
        <f>BD20</f>
        <v>6.9280306663568929</v>
      </c>
    </row>
    <row r="4" spans="1:56" s="43" customFormat="1" x14ac:dyDescent="0.25">
      <c r="A4" s="38">
        <v>2</v>
      </c>
      <c r="B4" s="42" t="s">
        <v>110</v>
      </c>
      <c r="C4" s="43">
        <v>4.696428571428573</v>
      </c>
      <c r="D4" s="43">
        <v>5.721103896103898</v>
      </c>
      <c r="E4" s="43">
        <v>4.696428571428573</v>
      </c>
      <c r="F4" s="43">
        <v>4.8672077922077941</v>
      </c>
      <c r="G4" s="43">
        <v>4.4402597402597417</v>
      </c>
      <c r="H4" s="43">
        <v>3.8425324675324681</v>
      </c>
      <c r="I4" s="43">
        <v>3.244805194805195</v>
      </c>
      <c r="J4" s="43">
        <v>3.244805194805195</v>
      </c>
      <c r="K4" s="43">
        <v>3.0740259740259743</v>
      </c>
      <c r="L4" s="43">
        <v>2.9886363636363638</v>
      </c>
      <c r="M4" s="43">
        <v>4.1840909090909095</v>
      </c>
      <c r="N4" s="43">
        <v>5.0379870129870135</v>
      </c>
      <c r="O4" s="43">
        <v>4.7818181818181822</v>
      </c>
      <c r="P4" s="43">
        <v>4.1840909090909095</v>
      </c>
      <c r="Q4" s="43">
        <v>4.7818181818181822</v>
      </c>
      <c r="R4" s="43">
        <v>7.2581168831168839</v>
      </c>
      <c r="S4" s="43">
        <v>6.5750000000000002</v>
      </c>
      <c r="T4" s="43">
        <v>6.1416666666666666</v>
      </c>
      <c r="U4" s="43">
        <v>5.6916666666666664</v>
      </c>
      <c r="V4" s="43">
        <v>5.8</v>
      </c>
      <c r="W4" s="43">
        <v>6.6166666666666663</v>
      </c>
      <c r="X4" s="43">
        <v>7.1750000000000007</v>
      </c>
      <c r="Y4" s="43">
        <v>8.2416666666666671</v>
      </c>
      <c r="Z4" s="43">
        <v>7.3416666666666659</v>
      </c>
      <c r="AA4" s="43">
        <v>5.125</v>
      </c>
      <c r="AB4" s="43">
        <v>4.6833333333333336</v>
      </c>
      <c r="AC4" s="43">
        <v>4.5666666666666673</v>
      </c>
      <c r="AD4" s="43">
        <v>4.3</v>
      </c>
      <c r="AE4" s="43">
        <v>4.083333333333333</v>
      </c>
      <c r="AF4" s="43">
        <v>3.725000000000001</v>
      </c>
      <c r="AG4" s="43">
        <v>4.541666666666667</v>
      </c>
      <c r="AH4" s="43">
        <v>6.2333333333333343</v>
      </c>
      <c r="AI4" s="43">
        <v>6.5666666666666664</v>
      </c>
      <c r="AJ4" s="43">
        <v>5.9833333333333334</v>
      </c>
      <c r="AK4" s="43">
        <v>5.166666666666667</v>
      </c>
      <c r="AL4" s="43">
        <v>5.0583333333333336</v>
      </c>
      <c r="AM4" s="43">
        <v>4.9499999999999993</v>
      </c>
      <c r="AN4" s="43">
        <v>4.7416666666666671</v>
      </c>
      <c r="AO4" s="43">
        <v>4.291666666666667</v>
      </c>
      <c r="AP4" s="43">
        <v>3.5750000000000006</v>
      </c>
      <c r="AQ4" s="43">
        <v>3.558333333333334</v>
      </c>
      <c r="AR4" s="43">
        <v>4.0583333333333327</v>
      </c>
      <c r="AS4" s="43">
        <v>4.4749999999999996</v>
      </c>
      <c r="AT4" s="43">
        <v>4.4833333333333334</v>
      </c>
      <c r="AU4" s="43">
        <v>4.3</v>
      </c>
      <c r="AV4" s="43">
        <v>4.0999999999999996</v>
      </c>
      <c r="AW4" s="43">
        <f t="shared" ref="AW4:BB5" si="1">AW25</f>
        <v>3.8</v>
      </c>
      <c r="AX4" s="43">
        <f t="shared" si="1"/>
        <v>3.5</v>
      </c>
      <c r="AY4" s="43">
        <f t="shared" si="1"/>
        <v>4.4000000000000004</v>
      </c>
      <c r="AZ4" s="43">
        <f t="shared" si="1"/>
        <v>7.1</v>
      </c>
      <c r="BA4" s="43">
        <f t="shared" si="1"/>
        <v>7.5</v>
      </c>
      <c r="BB4" s="43">
        <f t="shared" si="1"/>
        <v>7.047309212</v>
      </c>
      <c r="BC4" s="43">
        <f>BC25</f>
        <v>7.047309212</v>
      </c>
      <c r="BD4" s="43">
        <f>BD25</f>
        <v>6.7</v>
      </c>
    </row>
    <row r="5" spans="1:56" s="45" customFormat="1" x14ac:dyDescent="0.25">
      <c r="A5" s="38">
        <v>3</v>
      </c>
      <c r="B5" s="44" t="s">
        <v>111</v>
      </c>
      <c r="C5" s="45">
        <v>8.491775987389989</v>
      </c>
      <c r="D5" s="45">
        <v>9.4840874515350944</v>
      </c>
      <c r="E5" s="45">
        <v>8.491775987389989</v>
      </c>
      <c r="F5" s="45">
        <v>8.6571739629025046</v>
      </c>
      <c r="G5" s="45">
        <v>8.2436694755049693</v>
      </c>
      <c r="H5" s="45">
        <v>7.66470972089743</v>
      </c>
      <c r="I5" s="45">
        <v>7.0856875819970719</v>
      </c>
      <c r="J5" s="45">
        <v>7.0856875819970719</v>
      </c>
      <c r="K5" s="45">
        <v>6.9202412268289013</v>
      </c>
      <c r="L5" s="45">
        <v>6.8375161395215649</v>
      </c>
      <c r="M5" s="45">
        <v>7.9955515052804493</v>
      </c>
      <c r="N5" s="45">
        <v>8.8225668458196846</v>
      </c>
      <c r="O5" s="45">
        <v>8.5744756117206613</v>
      </c>
      <c r="P5" s="45">
        <v>7.9955515052804493</v>
      </c>
      <c r="Q5" s="45">
        <v>8.5744756117206613</v>
      </c>
      <c r="R5" s="45">
        <v>10.972210897567821</v>
      </c>
      <c r="S5" s="45">
        <v>10.310873625284374</v>
      </c>
      <c r="T5" s="45">
        <v>9.8913138910038203</v>
      </c>
      <c r="U5" s="45">
        <v>9.4555825401288196</v>
      </c>
      <c r="V5" s="45">
        <v>9.5604840598000003</v>
      </c>
      <c r="W5" s="45">
        <v>10.351214179515278</v>
      </c>
      <c r="X5" s="45">
        <v>10.891748359034375</v>
      </c>
      <c r="Y5" s="45">
        <v>11.92425934347882</v>
      </c>
      <c r="Z5" s="45">
        <v>11.053091296103819</v>
      </c>
      <c r="AA5" s="45">
        <v>8.9068335046093754</v>
      </c>
      <c r="AB5" s="45">
        <v>8.4790931694152789</v>
      </c>
      <c r="AC5" s="45">
        <v>8.3660994693944453</v>
      </c>
      <c r="AD5" s="45">
        <v>8.1078192305499996</v>
      </c>
      <c r="AE5" s="45">
        <v>7.8979573937152772</v>
      </c>
      <c r="AF5" s="45">
        <v>7.5508602135593765</v>
      </c>
      <c r="AG5" s="45">
        <v>8.3418862244704872</v>
      </c>
      <c r="AH5" s="45">
        <v>9.9800696460611125</v>
      </c>
      <c r="AI5" s="45">
        <v>10.302805478061112</v>
      </c>
      <c r="AJ5" s="45">
        <v>9.7380050400819442</v>
      </c>
      <c r="AK5" s="45">
        <v>8.9471846081944459</v>
      </c>
      <c r="AL5" s="45">
        <v>8.8422711083371528</v>
      </c>
      <c r="AM5" s="45">
        <v>8.7373555592374998</v>
      </c>
      <c r="AN5" s="45">
        <v>8.5355891281871532</v>
      </c>
      <c r="AO5" s="45">
        <v>8.0997477730121528</v>
      </c>
      <c r="AP5" s="45">
        <v>7.4055570625343758</v>
      </c>
      <c r="AQ5" s="45">
        <v>7.3894120254621534</v>
      </c>
      <c r="AR5" s="45">
        <v>7.8737420389204855</v>
      </c>
      <c r="AS5" s="45">
        <v>8.2773170378093752</v>
      </c>
      <c r="AT5" s="45">
        <v>8.2853882285819456</v>
      </c>
      <c r="AU5" s="45">
        <v>8.1078192305499996</v>
      </c>
      <c r="AV5" s="45">
        <v>7.9141009029500005</v>
      </c>
      <c r="AW5" s="45">
        <f t="shared" si="1"/>
        <v>7.6235103157999999</v>
      </c>
      <c r="AX5" s="45">
        <f t="shared" si="1"/>
        <v>7.3329040137500003</v>
      </c>
      <c r="AY5" s="45">
        <f t="shared" si="1"/>
        <v>8.2046757752000001</v>
      </c>
      <c r="AZ5" s="45">
        <f t="shared" si="1"/>
        <v>12.2</v>
      </c>
      <c r="BA5" s="45">
        <f t="shared" si="1"/>
        <v>13</v>
      </c>
      <c r="BB5" s="45">
        <f t="shared" si="1"/>
        <v>12.6</v>
      </c>
      <c r="BC5" s="45">
        <f>BC26</f>
        <v>12.1</v>
      </c>
      <c r="BD5" s="45">
        <f>BD26</f>
        <v>12.5</v>
      </c>
    </row>
    <row r="6" spans="1:56" s="47" customFormat="1" x14ac:dyDescent="0.25">
      <c r="A6" s="38">
        <v>4</v>
      </c>
      <c r="B6" s="46" t="s">
        <v>112</v>
      </c>
      <c r="C6" s="47">
        <v>1437503.3064321843</v>
      </c>
      <c r="D6" s="47">
        <v>1466595.0855215599</v>
      </c>
      <c r="E6" s="47">
        <v>1506769.4471211743</v>
      </c>
      <c r="F6" s="47">
        <v>1563567.6824861462</v>
      </c>
      <c r="G6" s="47">
        <v>1612515.7552397002</v>
      </c>
      <c r="H6" s="47">
        <v>1662387.3765357735</v>
      </c>
      <c r="I6" s="47">
        <v>1706255.9323054682</v>
      </c>
      <c r="J6" s="47">
        <v>1734885.9371235839</v>
      </c>
      <c r="K6" s="47">
        <v>1761668.8448566606</v>
      </c>
      <c r="L6" s="47">
        <v>1786142.881233437</v>
      </c>
      <c r="M6" s="47">
        <v>1812002.2404239937</v>
      </c>
      <c r="N6" s="47">
        <v>1855409.0219224282</v>
      </c>
      <c r="O6" s="47">
        <v>1880806.6068417241</v>
      </c>
      <c r="P6" s="47">
        <v>1892350.9636232234</v>
      </c>
      <c r="Q6" s="47">
        <v>1902048.2233196816</v>
      </c>
      <c r="R6" s="47">
        <v>1911283.7087448807</v>
      </c>
      <c r="S6" s="47">
        <v>1916825</v>
      </c>
      <c r="T6" s="47">
        <v>1973921.5</v>
      </c>
      <c r="U6" s="47">
        <v>2052228</v>
      </c>
      <c r="V6" s="47">
        <v>2108598.25</v>
      </c>
      <c r="W6" s="47">
        <v>2141682.9166666665</v>
      </c>
      <c r="X6" s="47">
        <v>2162879.6666666665</v>
      </c>
      <c r="Y6" s="47">
        <v>2181451.5833333335</v>
      </c>
      <c r="Z6" s="47">
        <v>2199820.0833333335</v>
      </c>
      <c r="AA6" s="47">
        <v>2236436</v>
      </c>
      <c r="AB6" s="47">
        <v>2270357.75</v>
      </c>
      <c r="AC6" s="47">
        <v>2345899.0833333335</v>
      </c>
      <c r="AD6" s="47">
        <v>2406557.0833333335</v>
      </c>
      <c r="AE6" s="47">
        <v>2460800.9166666665</v>
      </c>
      <c r="AF6" s="47">
        <v>2517422.3333333335</v>
      </c>
      <c r="AG6" s="47">
        <v>2582826.6666666665</v>
      </c>
      <c r="AH6" s="47">
        <v>2629882.5833333335</v>
      </c>
      <c r="AI6" s="47">
        <v>2659658</v>
      </c>
      <c r="AJ6" s="47">
        <v>2660794.75</v>
      </c>
      <c r="AK6" s="47">
        <v>2684166.25</v>
      </c>
      <c r="AL6" s="47">
        <v>2709899.25</v>
      </c>
      <c r="AM6" s="47">
        <v>2751738.5</v>
      </c>
      <c r="AN6" s="47">
        <v>2778201.75</v>
      </c>
      <c r="AO6" s="47">
        <v>2780009</v>
      </c>
      <c r="AP6" s="47">
        <v>2787870.6666666665</v>
      </c>
      <c r="AQ6" s="47">
        <v>2811656.5833333335</v>
      </c>
      <c r="AR6" s="47">
        <v>2827047</v>
      </c>
      <c r="AS6" s="47">
        <v>2861420.1666666665</v>
      </c>
      <c r="AT6" s="47">
        <v>2870026.3333333335</v>
      </c>
      <c r="AU6" s="47">
        <v>2885240</v>
      </c>
      <c r="AV6" s="47">
        <v>2931946</v>
      </c>
      <c r="AW6" s="47">
        <f t="shared" ref="AW6:BB7" si="2">AW30</f>
        <v>3007264</v>
      </c>
      <c r="AX6" s="47">
        <f t="shared" si="2"/>
        <v>2988436</v>
      </c>
      <c r="AY6" s="47">
        <f t="shared" si="2"/>
        <v>3021716</v>
      </c>
      <c r="AZ6" s="47">
        <f t="shared" si="2"/>
        <v>3038182</v>
      </c>
      <c r="BA6" s="47">
        <f t="shared" si="2"/>
        <v>3071745</v>
      </c>
      <c r="BB6" s="47">
        <f t="shared" si="2"/>
        <v>3092754</v>
      </c>
      <c r="BC6" s="47">
        <f>BC30</f>
        <v>3122629</v>
      </c>
      <c r="BD6" s="47">
        <f>BD30</f>
        <v>3127676</v>
      </c>
    </row>
    <row r="7" spans="1:56" s="47" customFormat="1" x14ac:dyDescent="0.25">
      <c r="A7" s="38">
        <v>5</v>
      </c>
      <c r="B7" s="46" t="s">
        <v>113</v>
      </c>
      <c r="C7" s="47">
        <v>122069.56059354536</v>
      </c>
      <c r="D7" s="47">
        <v>139093.16047078065</v>
      </c>
      <c r="E7" s="47">
        <v>127951.48609596478</v>
      </c>
      <c r="F7" s="47">
        <v>135360.77430054874</v>
      </c>
      <c r="G7" s="47">
        <v>132930.46910240359</v>
      </c>
      <c r="H7" s="47">
        <v>127417.16684830919</v>
      </c>
      <c r="I7" s="47">
        <v>120899.96471245693</v>
      </c>
      <c r="J7" s="47">
        <v>122928.59740857931</v>
      </c>
      <c r="K7" s="47">
        <v>121911.73368197109</v>
      </c>
      <c r="L7" s="47">
        <v>122127.80777925174</v>
      </c>
      <c r="M7" s="47">
        <v>144879.57240993611</v>
      </c>
      <c r="N7" s="47">
        <v>163694.70122247544</v>
      </c>
      <c r="O7" s="47">
        <v>161269.30380727453</v>
      </c>
      <c r="P7" s="47">
        <v>151303.89595716572</v>
      </c>
      <c r="Q7" s="47">
        <v>163090.66103171222</v>
      </c>
      <c r="R7" s="47">
        <v>209710.07937434423</v>
      </c>
      <c r="S7" s="47">
        <v>197641.40336785722</v>
      </c>
      <c r="T7" s="47">
        <v>195246.77152701098</v>
      </c>
      <c r="U7" s="47">
        <v>194050.11245163486</v>
      </c>
      <c r="V7" s="47">
        <v>201592.19957647176</v>
      </c>
      <c r="W7" s="47">
        <v>221690.18575025638</v>
      </c>
      <c r="X7" s="47">
        <v>235575.41060205482</v>
      </c>
      <c r="Y7" s="47">
        <v>260121.94424909167</v>
      </c>
      <c r="Z7" s="47">
        <v>243148.12216086045</v>
      </c>
      <c r="AA7" s="47">
        <v>199195.63095714574</v>
      </c>
      <c r="AB7" s="47">
        <v>192505.74890154041</v>
      </c>
      <c r="AC7" s="47">
        <v>196260.25076327915</v>
      </c>
      <c r="AD7" s="47">
        <v>195119.2979966632</v>
      </c>
      <c r="AE7" s="47">
        <v>194353.0079424883</v>
      </c>
      <c r="AF7" s="47">
        <v>190087.04137492477</v>
      </c>
      <c r="AG7" s="47">
        <v>215456.46190861691</v>
      </c>
      <c r="AH7" s="47">
        <v>262464.11342629784</v>
      </c>
      <c r="AI7" s="47">
        <v>274019.39012169058</v>
      </c>
      <c r="AJ7" s="47">
        <v>259108.32686123575</v>
      </c>
      <c r="AK7" s="47">
        <v>240157.30957835005</v>
      </c>
      <c r="AL7" s="47">
        <v>239616.63844779518</v>
      </c>
      <c r="AM7" s="47">
        <v>240429.17680542861</v>
      </c>
      <c r="AN7" s="47">
        <v>237135.88653210524</v>
      </c>
      <c r="AO7" s="47">
        <v>225173.71706703742</v>
      </c>
      <c r="AP7" s="47">
        <v>206457.35304965748</v>
      </c>
      <c r="AQ7" s="47">
        <v>207764.88968353168</v>
      </c>
      <c r="AR7" s="47">
        <v>222594.38809904043</v>
      </c>
      <c r="AS7" s="47">
        <v>236848.81897881339</v>
      </c>
      <c r="AT7" s="47">
        <v>237792.82397920208</v>
      </c>
      <c r="AU7" s="47">
        <v>233930.04356752083</v>
      </c>
      <c r="AV7" s="47">
        <v>232037.16486000642</v>
      </c>
      <c r="AW7" s="47">
        <f t="shared" si="2"/>
        <v>229259.0812633397</v>
      </c>
      <c r="AX7" s="47">
        <f t="shared" si="2"/>
        <v>219139.14339234997</v>
      </c>
      <c r="AY7" s="47">
        <f t="shared" si="2"/>
        <v>247922.00064734241</v>
      </c>
      <c r="AZ7" s="47">
        <f t="shared" si="2"/>
        <v>370658.20399999997</v>
      </c>
      <c r="BA7" s="47">
        <f t="shared" si="2"/>
        <v>399326.85</v>
      </c>
      <c r="BB7" s="47">
        <f t="shared" si="2"/>
        <v>389687.00399999996</v>
      </c>
      <c r="BC7" s="47">
        <f>BC31</f>
        <v>377838.109</v>
      </c>
      <c r="BD7" s="47">
        <f>BD31</f>
        <v>390959.5</v>
      </c>
    </row>
    <row r="8" spans="1:56" s="45" customFormat="1" x14ac:dyDescent="0.25">
      <c r="A8" s="38">
        <v>6</v>
      </c>
      <c r="B8" s="44" t="s">
        <v>114</v>
      </c>
      <c r="C8" s="45">
        <v>6.5699356808731801</v>
      </c>
      <c r="D8" s="45">
        <v>6.7753633907898108</v>
      </c>
      <c r="E8" s="45">
        <v>7.0589499490575642</v>
      </c>
      <c r="F8" s="45">
        <v>7.1885275263951733</v>
      </c>
      <c r="G8" s="45">
        <v>7.5123852357320091</v>
      </c>
      <c r="H8" s="45">
        <v>7.8320512820512809</v>
      </c>
      <c r="I8" s="45">
        <v>8.1894141737891726</v>
      </c>
      <c r="J8" s="45">
        <v>8.5192797098111459</v>
      </c>
      <c r="K8" s="45">
        <v>8.9211704244031829</v>
      </c>
      <c r="L8" s="45">
        <v>9.4654055753510775</v>
      </c>
      <c r="M8" s="45">
        <v>9.7255105075337038</v>
      </c>
      <c r="N8" s="45">
        <v>9.9816310541310536</v>
      </c>
      <c r="O8" s="45">
        <v>10.46145104895105</v>
      </c>
      <c r="P8" s="45">
        <v>10.827761174636176</v>
      </c>
      <c r="Q8" s="45">
        <v>10.697008113590265</v>
      </c>
      <c r="R8" s="45">
        <v>10.607079282241921</v>
      </c>
      <c r="S8" s="45">
        <v>10.966197444910097</v>
      </c>
      <c r="T8" s="45">
        <v>11.173710015232292</v>
      </c>
      <c r="U8" s="45">
        <v>11.464678209060876</v>
      </c>
      <c r="V8" s="45">
        <v>11.377141608391609</v>
      </c>
      <c r="W8" s="45">
        <v>11.239739311053023</v>
      </c>
      <c r="X8" s="45">
        <v>11.28254633155623</v>
      </c>
      <c r="Y8" s="45">
        <v>11.484003587086487</v>
      </c>
      <c r="Z8" s="45">
        <v>11.917049930491194</v>
      </c>
      <c r="AA8" s="45">
        <v>12.591973606278223</v>
      </c>
      <c r="AB8" s="45">
        <v>13.133050650557623</v>
      </c>
      <c r="AC8" s="45">
        <v>13.648010247052218</v>
      </c>
      <c r="AD8" s="45">
        <v>13.998246208017335</v>
      </c>
      <c r="AE8" s="45">
        <v>14.403652708238509</v>
      </c>
      <c r="AF8" s="45">
        <v>14.621510545905705</v>
      </c>
      <c r="AG8" s="45">
        <v>14.474995585898418</v>
      </c>
      <c r="AH8" s="45">
        <v>14.165215181294478</v>
      </c>
      <c r="AI8" s="45">
        <v>14.243981989144139</v>
      </c>
      <c r="AJ8" s="45">
        <v>14.162842693638538</v>
      </c>
      <c r="AK8" s="45">
        <v>14.293578713796325</v>
      </c>
      <c r="AL8" s="45">
        <v>14.337505678376742</v>
      </c>
      <c r="AM8" s="45">
        <v>14.453947271657595</v>
      </c>
      <c r="AN8" s="45">
        <v>14.786380301941046</v>
      </c>
      <c r="AO8" s="45">
        <v>15.398145941481829</v>
      </c>
      <c r="AP8" s="45">
        <v>15.800371687136392</v>
      </c>
      <c r="AQ8" s="45">
        <v>16.473076923076924</v>
      </c>
      <c r="AR8" s="45">
        <v>16.666612192155668</v>
      </c>
      <c r="AS8" s="45">
        <v>16.821382071236155</v>
      </c>
      <c r="AT8" s="45">
        <v>16.846102111204011</v>
      </c>
      <c r="AU8" s="45">
        <v>17.417132080465851</v>
      </c>
      <c r="AV8" s="45">
        <v>17.711135235732005</v>
      </c>
      <c r="AW8" s="45">
        <f t="shared" ref="AW8:BB8" si="3">AW38</f>
        <v>18.023327323717947</v>
      </c>
      <c r="AX8" s="45">
        <f t="shared" si="3"/>
        <v>18.558912668373591</v>
      </c>
      <c r="AY8" s="45">
        <f t="shared" si="3"/>
        <v>18.492242934724356</v>
      </c>
      <c r="AZ8" s="45">
        <f t="shared" si="3"/>
        <v>19.519571339939915</v>
      </c>
      <c r="BA8" s="45">
        <f t="shared" si="3"/>
        <v>19.644549763033176</v>
      </c>
      <c r="BB8" s="45">
        <f t="shared" si="3"/>
        <v>19.506190229756587</v>
      </c>
      <c r="BC8" s="45">
        <f>BC38</f>
        <v>19.489872468117031</v>
      </c>
      <c r="BD8" s="45">
        <f>BD38</f>
        <v>19.162275946720278</v>
      </c>
    </row>
    <row r="9" spans="1:56" s="17" customFormat="1" x14ac:dyDescent="0.25">
      <c r="A9" s="38"/>
      <c r="B9" s="48"/>
    </row>
    <row r="10" spans="1:56" s="17" customFormat="1" x14ac:dyDescent="0.25">
      <c r="A10" s="64" t="s">
        <v>6</v>
      </c>
      <c r="B10" s="64"/>
    </row>
    <row r="11" spans="1:56" s="17" customFormat="1" x14ac:dyDescent="0.25">
      <c r="A11" s="5">
        <v>1</v>
      </c>
      <c r="B11" s="9" t="s">
        <v>115</v>
      </c>
    </row>
    <row r="12" spans="1:56" s="17" customFormat="1" x14ac:dyDescent="0.25">
      <c r="A12" s="5">
        <v>2</v>
      </c>
      <c r="B12" s="9" t="s">
        <v>116</v>
      </c>
    </row>
    <row r="13" spans="1:56" s="17" customFormat="1" x14ac:dyDescent="0.25">
      <c r="A13" s="5">
        <v>3</v>
      </c>
      <c r="B13" s="9" t="s">
        <v>117</v>
      </c>
    </row>
    <row r="14" spans="1:56" s="17" customFormat="1" x14ac:dyDescent="0.25">
      <c r="A14" s="5">
        <v>4</v>
      </c>
      <c r="B14" s="9" t="s">
        <v>116</v>
      </c>
    </row>
    <row r="15" spans="1:56" s="17" customFormat="1" x14ac:dyDescent="0.25">
      <c r="A15" s="5">
        <v>5</v>
      </c>
      <c r="B15" s="9" t="s">
        <v>118</v>
      </c>
    </row>
    <row r="16" spans="1:56" s="17" customFormat="1" x14ac:dyDescent="0.25">
      <c r="A16" s="5">
        <v>6</v>
      </c>
      <c r="B16" s="9" t="s">
        <v>119</v>
      </c>
    </row>
    <row r="17" spans="1:56" s="17" customFormat="1" x14ac:dyDescent="0.25">
      <c r="A17" s="5"/>
      <c r="B17" s="9"/>
      <c r="BA17" s="49"/>
    </row>
    <row r="19" spans="1:56" s="17" customFormat="1" ht="14" x14ac:dyDescent="0.3">
      <c r="A19" s="64" t="s">
        <v>12</v>
      </c>
      <c r="B19" s="72"/>
    </row>
    <row r="20" spans="1:56" s="10" customFormat="1" x14ac:dyDescent="0.25">
      <c r="A20" s="26">
        <v>1</v>
      </c>
      <c r="B20" s="10" t="s">
        <v>120</v>
      </c>
      <c r="C20" s="10">
        <f>C35*C38/1000000000</f>
        <v>0.54613457258833842</v>
      </c>
      <c r="D20" s="10">
        <f t="shared" ref="D20:BB20" si="4">D35*D38/1000000000</f>
        <v>0.64554176823951859</v>
      </c>
      <c r="E20" s="10">
        <f t="shared" si="4"/>
        <v>0.62233786287896187</v>
      </c>
      <c r="F20" s="10">
        <f t="shared" si="4"/>
        <v>0.6744167770391597</v>
      </c>
      <c r="G20" s="10">
        <f t="shared" si="4"/>
        <v>0.69623009390745083</v>
      </c>
      <c r="H20" s="10">
        <f t="shared" si="4"/>
        <v>0.69985598075140332</v>
      </c>
      <c r="I20" s="10">
        <f t="shared" si="4"/>
        <v>0.69845596340532634</v>
      </c>
      <c r="J20" s="10">
        <f t="shared" si="4"/>
        <v>0.74313998928616509</v>
      </c>
      <c r="K20" s="10">
        <f t="shared" si="4"/>
        <v>0.77631321541935205</v>
      </c>
      <c r="L20" s="10">
        <f t="shared" si="4"/>
        <v>0.83000026904925839</v>
      </c>
      <c r="M20" s="10">
        <f t="shared" si="4"/>
        <v>1.0176703312944226</v>
      </c>
      <c r="N20" s="10">
        <f t="shared" si="4"/>
        <v>1.1870574921809285</v>
      </c>
      <c r="O20" s="10">
        <f t="shared" si="4"/>
        <v>1.2328563102547077</v>
      </c>
      <c r="P20" s="10">
        <f t="shared" si="4"/>
        <v>1.2041376009089</v>
      </c>
      <c r="Q20" s="10">
        <f t="shared" si="4"/>
        <v>1.2896823353939684</v>
      </c>
      <c r="R20" s="10">
        <f t="shared" si="4"/>
        <v>1.6538499043083286</v>
      </c>
      <c r="S20" s="10">
        <f t="shared" si="4"/>
        <v>1.6206543964973839</v>
      </c>
      <c r="T20" s="10">
        <f t="shared" si="4"/>
        <v>1.6405863664527567</v>
      </c>
      <c r="U20" s="10">
        <f t="shared" si="4"/>
        <v>1.6824460848656164</v>
      </c>
      <c r="V20" s="10">
        <f t="shared" si="4"/>
        <v>1.7442394528146477</v>
      </c>
      <c r="W20" s="10">
        <f t="shared" si="4"/>
        <v>1.9055580851997165</v>
      </c>
      <c r="X20" s="10">
        <f t="shared" si="4"/>
        <v>2.0439177827289678</v>
      </c>
      <c r="Y20" s="10">
        <f t="shared" si="4"/>
        <v>2.3098843668018083</v>
      </c>
      <c r="Z20" s="10">
        <f t="shared" si="4"/>
        <v>2.252890462810254</v>
      </c>
      <c r="AA20" s="10">
        <f t="shared" si="4"/>
        <v>1.9608370451718091</v>
      </c>
      <c r="AB20" s="10">
        <f t="shared" si="4"/>
        <v>1.9871555721661018</v>
      </c>
      <c r="AC20" s="10">
        <f t="shared" si="4"/>
        <v>2.1167335521483315</v>
      </c>
      <c r="AD20" s="10">
        <f t="shared" si="4"/>
        <v>2.1700400747811255</v>
      </c>
      <c r="AE20" s="10">
        <f t="shared" si="4"/>
        <v>2.2360153418275912</v>
      </c>
      <c r="AF20" s="10">
        <f t="shared" si="4"/>
        <v>2.2318258231230916</v>
      </c>
      <c r="AG20" s="10">
        <f t="shared" si="4"/>
        <v>2.5191168755158686</v>
      </c>
      <c r="AH20" s="10">
        <f t="shared" si="4"/>
        <v>3.0207742371591513</v>
      </c>
      <c r="AI20" s="10">
        <f t="shared" si="4"/>
        <v>3.1900146752284742</v>
      </c>
      <c r="AJ20" s="10">
        <f t="shared" si="4"/>
        <v>3.0169393481760256</v>
      </c>
      <c r="AK20" s="10">
        <f t="shared" si="4"/>
        <v>2.8387449412377244</v>
      </c>
      <c r="AL20" s="10">
        <f t="shared" si="4"/>
        <v>2.8578206385875502</v>
      </c>
      <c r="AM20" s="10">
        <f t="shared" si="4"/>
        <v>2.9078556106300026</v>
      </c>
      <c r="AN20" s="10">
        <f t="shared" si="4"/>
        <v>2.9512986864734985</v>
      </c>
      <c r="AO20" s="10">
        <f t="shared" si="4"/>
        <v>2.935586941421203</v>
      </c>
      <c r="AP20" s="10">
        <f t="shared" si="4"/>
        <v>2.7781857871868714</v>
      </c>
      <c r="AQ20" s="10">
        <f t="shared" si="4"/>
        <v>2.9320091350271409</v>
      </c>
      <c r="AR20" s="10">
        <f t="shared" si="4"/>
        <v>3.1969421984882249</v>
      </c>
      <c r="AS20" s="10">
        <f t="shared" si="4"/>
        <v>3.4535118454424478</v>
      </c>
      <c r="AT20" s="10">
        <f t="shared" si="4"/>
        <v>3.4928588255478137</v>
      </c>
      <c r="AU20" s="10">
        <f t="shared" si="4"/>
        <v>3.5735537149953083</v>
      </c>
      <c r="AV20" s="10">
        <f t="shared" si="4"/>
        <v>3.6257380582146896</v>
      </c>
      <c r="AW20" s="10">
        <f t="shared" si="4"/>
        <v>3.66698219731061</v>
      </c>
      <c r="AX20" s="10">
        <f t="shared" si="4"/>
        <v>3.6305680361091253</v>
      </c>
      <c r="AY20" s="10">
        <f t="shared" si="4"/>
        <v>4.1168169610284195</v>
      </c>
      <c r="AZ20" s="10">
        <f t="shared" si="4"/>
        <v>6.5351506185578545</v>
      </c>
      <c r="BA20" s="10">
        <f t="shared" si="4"/>
        <v>7.1274980689863243</v>
      </c>
      <c r="BB20" s="10">
        <f t="shared" si="4"/>
        <v>6.9471984069553656</v>
      </c>
      <c r="BC20" s="10">
        <f>BC35*BC38/1000000000</f>
        <v>6.7700346120735029</v>
      </c>
      <c r="BD20" s="10">
        <f>BD35*BD38/1000000000</f>
        <v>6.9280306663568929</v>
      </c>
    </row>
    <row r="21" spans="1:56" s="51" customFormat="1" x14ac:dyDescent="0.25">
      <c r="A21" s="50">
        <v>2</v>
      </c>
      <c r="B21" s="51" t="s">
        <v>121</v>
      </c>
      <c r="S21" s="51">
        <v>6.5750000000000002</v>
      </c>
      <c r="T21" s="51">
        <v>6.1416666666666666</v>
      </c>
      <c r="U21" s="51">
        <v>5.6916666666666664</v>
      </c>
      <c r="V21" s="51">
        <v>5.8</v>
      </c>
      <c r="W21" s="51">
        <v>6.6166666666666663</v>
      </c>
      <c r="X21" s="51">
        <v>7.1750000000000007</v>
      </c>
      <c r="Y21" s="51">
        <v>8.2416666666666671</v>
      </c>
      <c r="Z21" s="51">
        <v>7.3416666666666659</v>
      </c>
      <c r="AA21" s="51">
        <v>5.125</v>
      </c>
      <c r="AB21" s="51">
        <v>4.6833333333333336</v>
      </c>
      <c r="AC21" s="51">
        <v>4.5666666666666673</v>
      </c>
      <c r="AD21" s="51">
        <v>4.3</v>
      </c>
      <c r="AE21" s="51">
        <v>4.083333333333333</v>
      </c>
      <c r="AF21" s="51">
        <v>3.725000000000001</v>
      </c>
      <c r="AG21" s="51">
        <v>4.541666666666667</v>
      </c>
      <c r="AH21" s="51">
        <v>6.2333333333333343</v>
      </c>
      <c r="AI21" s="51">
        <v>6.5666666666666664</v>
      </c>
      <c r="AJ21" s="51">
        <v>5.9833333333333334</v>
      </c>
      <c r="AK21" s="51">
        <v>5.166666666666667</v>
      </c>
      <c r="AL21" s="51">
        <v>5.0583333333333336</v>
      </c>
      <c r="AM21" s="51">
        <v>4.9499999999999993</v>
      </c>
      <c r="AN21" s="51">
        <v>4.7416666666666671</v>
      </c>
      <c r="AO21" s="51">
        <v>4.291666666666667</v>
      </c>
      <c r="AP21" s="51">
        <v>3.5750000000000006</v>
      </c>
      <c r="AQ21" s="51">
        <v>3.558333333333334</v>
      </c>
      <c r="AR21" s="51">
        <v>4.0583333333333327</v>
      </c>
      <c r="AS21" s="51">
        <v>4.4749999999999996</v>
      </c>
      <c r="AT21" s="51">
        <v>4.4833333333333334</v>
      </c>
      <c r="AU21" s="51">
        <v>4.3</v>
      </c>
      <c r="AV21" s="51">
        <v>4.0999999999999996</v>
      </c>
      <c r="AW21" s="51">
        <v>3.8</v>
      </c>
      <c r="AX21" s="51">
        <v>3.5</v>
      </c>
      <c r="AY21" s="51">
        <v>4.4000000000000004</v>
      </c>
      <c r="AZ21" s="51">
        <v>7.1</v>
      </c>
      <c r="BA21" s="51">
        <v>7.5</v>
      </c>
      <c r="BB21" s="51">
        <v>7.047309212</v>
      </c>
      <c r="BC21" s="51">
        <v>7.047309212</v>
      </c>
      <c r="BD21" s="51">
        <v>6.7</v>
      </c>
    </row>
    <row r="22" spans="1:56" s="13" customFormat="1" x14ac:dyDescent="0.25">
      <c r="A22" s="50">
        <v>3</v>
      </c>
      <c r="B22" s="13" t="s">
        <v>122</v>
      </c>
      <c r="C22" s="13">
        <v>5.5</v>
      </c>
      <c r="D22" s="13">
        <v>6.7</v>
      </c>
      <c r="E22" s="13">
        <v>5.5</v>
      </c>
      <c r="F22" s="13">
        <v>5.7</v>
      </c>
      <c r="G22" s="13">
        <v>5.2</v>
      </c>
      <c r="H22" s="13">
        <v>4.5</v>
      </c>
      <c r="I22" s="13">
        <v>3.8</v>
      </c>
      <c r="J22" s="13">
        <v>3.8</v>
      </c>
      <c r="K22" s="13">
        <v>3.6</v>
      </c>
      <c r="L22" s="13">
        <v>3.5</v>
      </c>
      <c r="M22" s="13">
        <v>4.9000000000000004</v>
      </c>
      <c r="N22" s="13">
        <v>5.9</v>
      </c>
      <c r="O22" s="13">
        <v>5.6</v>
      </c>
      <c r="P22" s="13">
        <v>4.9000000000000004</v>
      </c>
      <c r="Q22" s="13">
        <v>5.6</v>
      </c>
      <c r="R22" s="13">
        <v>8.5</v>
      </c>
      <c r="S22" s="13">
        <v>7.7</v>
      </c>
      <c r="T22" s="13">
        <v>7.1</v>
      </c>
      <c r="U22" s="13">
        <v>6.1</v>
      </c>
      <c r="V22" s="13">
        <v>5.8</v>
      </c>
      <c r="W22" s="13">
        <v>7.1</v>
      </c>
      <c r="X22" s="13">
        <v>7.6</v>
      </c>
      <c r="Y22" s="13">
        <v>9.6999999999999993</v>
      </c>
      <c r="Z22" s="13">
        <v>9.6</v>
      </c>
      <c r="AA22" s="13">
        <v>7.5</v>
      </c>
      <c r="AB22" s="13">
        <v>7.2</v>
      </c>
      <c r="AC22" s="13">
        <v>7</v>
      </c>
      <c r="AD22" s="13">
        <v>6.2</v>
      </c>
      <c r="AE22" s="13">
        <v>5.5</v>
      </c>
      <c r="AF22" s="13">
        <v>5.3</v>
      </c>
    </row>
    <row r="23" spans="1:56" s="13" customFormat="1" x14ac:dyDescent="0.25">
      <c r="A23" s="50">
        <v>4</v>
      </c>
      <c r="B23" s="13" t="s">
        <v>123</v>
      </c>
      <c r="C23" s="13">
        <f t="shared" ref="C23:AC23" si="5">C22/D22</f>
        <v>0.82089552238805963</v>
      </c>
      <c r="D23" s="13">
        <f t="shared" si="5"/>
        <v>1.2181818181818183</v>
      </c>
      <c r="E23" s="13">
        <f t="shared" si="5"/>
        <v>0.96491228070175439</v>
      </c>
      <c r="F23" s="13">
        <f t="shared" si="5"/>
        <v>1.0961538461538463</v>
      </c>
      <c r="G23" s="13">
        <f t="shared" si="5"/>
        <v>1.1555555555555557</v>
      </c>
      <c r="H23" s="13">
        <f t="shared" si="5"/>
        <v>1.1842105263157896</v>
      </c>
      <c r="I23" s="13">
        <f t="shared" si="5"/>
        <v>1</v>
      </c>
      <c r="J23" s="13">
        <f t="shared" si="5"/>
        <v>1.0555555555555556</v>
      </c>
      <c r="K23" s="13">
        <f t="shared" si="5"/>
        <v>1.0285714285714287</v>
      </c>
      <c r="L23" s="13">
        <f t="shared" si="5"/>
        <v>0.71428571428571419</v>
      </c>
      <c r="M23" s="13">
        <f t="shared" si="5"/>
        <v>0.83050847457627119</v>
      </c>
      <c r="N23" s="13">
        <f t="shared" si="5"/>
        <v>1.0535714285714286</v>
      </c>
      <c r="O23" s="13">
        <f t="shared" si="5"/>
        <v>1.1428571428571428</v>
      </c>
      <c r="P23" s="13">
        <f t="shared" si="5"/>
        <v>0.87500000000000011</v>
      </c>
      <c r="Q23" s="13">
        <f t="shared" si="5"/>
        <v>0.6588235294117647</v>
      </c>
      <c r="R23" s="13">
        <f t="shared" si="5"/>
        <v>1.1038961038961039</v>
      </c>
      <c r="S23" s="13">
        <f t="shared" si="5"/>
        <v>1.0845070422535212</v>
      </c>
      <c r="T23" s="13">
        <f t="shared" si="5"/>
        <v>1.1639344262295082</v>
      </c>
      <c r="U23" s="13">
        <f t="shared" si="5"/>
        <v>1.0517241379310345</v>
      </c>
      <c r="V23" s="13">
        <f t="shared" si="5"/>
        <v>0.81690140845070425</v>
      </c>
      <c r="W23" s="13">
        <f t="shared" si="5"/>
        <v>0.93421052631578949</v>
      </c>
      <c r="X23" s="13">
        <f t="shared" si="5"/>
        <v>0.78350515463917525</v>
      </c>
      <c r="Y23" s="13">
        <f t="shared" si="5"/>
        <v>1.0104166666666667</v>
      </c>
      <c r="Z23" s="13">
        <f t="shared" si="5"/>
        <v>1.28</v>
      </c>
      <c r="AA23" s="13">
        <f t="shared" si="5"/>
        <v>1.0416666666666667</v>
      </c>
      <c r="AB23" s="13">
        <f t="shared" si="5"/>
        <v>1.0285714285714287</v>
      </c>
      <c r="AC23" s="13">
        <f t="shared" si="5"/>
        <v>1.129032258064516</v>
      </c>
      <c r="AD23" s="13">
        <f>AD22/AE22</f>
        <v>1.1272727272727272</v>
      </c>
      <c r="AE23" s="13">
        <f>AE22/AF22</f>
        <v>1.0377358490566038</v>
      </c>
    </row>
    <row r="24" spans="1:56" s="13" customFormat="1" x14ac:dyDescent="0.25">
      <c r="A24" s="50">
        <v>5</v>
      </c>
      <c r="B24" s="13" t="s">
        <v>124</v>
      </c>
      <c r="C24" s="13">
        <f t="shared" ref="C24:P24" si="6">C23*D24</f>
        <v>4.696428571428573</v>
      </c>
      <c r="D24" s="13">
        <f t="shared" si="6"/>
        <v>5.721103896103898</v>
      </c>
      <c r="E24" s="13">
        <f t="shared" si="6"/>
        <v>4.696428571428573</v>
      </c>
      <c r="F24" s="13">
        <f t="shared" si="6"/>
        <v>4.8672077922077941</v>
      </c>
      <c r="G24" s="13">
        <f t="shared" si="6"/>
        <v>4.4402597402597417</v>
      </c>
      <c r="H24" s="13">
        <f t="shared" si="6"/>
        <v>3.8425324675324681</v>
      </c>
      <c r="I24" s="13">
        <f t="shared" si="6"/>
        <v>3.244805194805195</v>
      </c>
      <c r="J24" s="13">
        <f t="shared" si="6"/>
        <v>3.244805194805195</v>
      </c>
      <c r="K24" s="13">
        <f t="shared" si="6"/>
        <v>3.0740259740259743</v>
      </c>
      <c r="L24" s="13">
        <f t="shared" si="6"/>
        <v>2.9886363636363638</v>
      </c>
      <c r="M24" s="13">
        <f t="shared" si="6"/>
        <v>4.1840909090909095</v>
      </c>
      <c r="N24" s="13">
        <f t="shared" si="6"/>
        <v>5.0379870129870135</v>
      </c>
      <c r="O24" s="13">
        <f t="shared" si="6"/>
        <v>4.7818181818181822</v>
      </c>
      <c r="P24" s="13">
        <f t="shared" si="6"/>
        <v>4.1840909090909095</v>
      </c>
      <c r="Q24" s="13">
        <f>Q23*R24</f>
        <v>4.7818181818181822</v>
      </c>
      <c r="R24" s="13">
        <f>R23*S21</f>
        <v>7.2581168831168839</v>
      </c>
    </row>
    <row r="25" spans="1:56" s="10" customFormat="1" x14ac:dyDescent="0.25">
      <c r="A25" s="26">
        <v>6</v>
      </c>
      <c r="B25" s="10" t="s">
        <v>125</v>
      </c>
      <c r="C25" s="10">
        <v>4.696428571428573</v>
      </c>
      <c r="D25" s="10">
        <v>5.721103896103898</v>
      </c>
      <c r="E25" s="10">
        <v>4.696428571428573</v>
      </c>
      <c r="F25" s="10">
        <v>4.8672077922077941</v>
      </c>
      <c r="G25" s="10">
        <v>4.4402597402597417</v>
      </c>
      <c r="H25" s="10">
        <v>3.8425324675324681</v>
      </c>
      <c r="I25" s="10">
        <v>3.244805194805195</v>
      </c>
      <c r="J25" s="10">
        <v>3.244805194805195</v>
      </c>
      <c r="K25" s="10">
        <v>3.0740259740259743</v>
      </c>
      <c r="L25" s="10">
        <v>2.9886363636363638</v>
      </c>
      <c r="M25" s="10">
        <v>4.1840909090909095</v>
      </c>
      <c r="N25" s="10">
        <v>5.0379870129870135</v>
      </c>
      <c r="O25" s="10">
        <v>4.7818181818181822</v>
      </c>
      <c r="P25" s="10">
        <v>4.1840909090909095</v>
      </c>
      <c r="Q25" s="10">
        <v>4.7818181818181822</v>
      </c>
      <c r="R25" s="10">
        <v>7.2581168831168839</v>
      </c>
      <c r="S25" s="10">
        <v>6.5750000000000002</v>
      </c>
      <c r="T25" s="10">
        <v>6.1416666666666666</v>
      </c>
      <c r="U25" s="10">
        <v>5.6916666666666664</v>
      </c>
      <c r="V25" s="10">
        <v>5.8</v>
      </c>
      <c r="W25" s="10">
        <v>6.6166666666666663</v>
      </c>
      <c r="X25" s="10">
        <v>7.1750000000000007</v>
      </c>
      <c r="Y25" s="10">
        <v>8.2416666666666671</v>
      </c>
      <c r="Z25" s="10">
        <v>7.3416666666666659</v>
      </c>
      <c r="AA25" s="10">
        <v>5.125</v>
      </c>
      <c r="AB25" s="10">
        <v>4.6833333333333336</v>
      </c>
      <c r="AC25" s="10">
        <v>4.5666666666666673</v>
      </c>
      <c r="AD25" s="10">
        <v>4.3</v>
      </c>
      <c r="AE25" s="10">
        <v>4.083333333333333</v>
      </c>
      <c r="AF25" s="10">
        <v>3.725000000000001</v>
      </c>
      <c r="AG25" s="10">
        <v>4.541666666666667</v>
      </c>
      <c r="AH25" s="10">
        <v>6.2333333333333343</v>
      </c>
      <c r="AI25" s="10">
        <v>6.5666666666666664</v>
      </c>
      <c r="AJ25" s="10">
        <v>5.9833333333333334</v>
      </c>
      <c r="AK25" s="10">
        <v>5.166666666666667</v>
      </c>
      <c r="AL25" s="10">
        <v>5.0583333333333336</v>
      </c>
      <c r="AM25" s="10">
        <v>4.9499999999999993</v>
      </c>
      <c r="AN25" s="10">
        <v>4.7416666666666671</v>
      </c>
      <c r="AO25" s="10">
        <v>4.291666666666667</v>
      </c>
      <c r="AP25" s="10">
        <v>3.5750000000000006</v>
      </c>
      <c r="AQ25" s="10">
        <v>3.558333333333334</v>
      </c>
      <c r="AR25" s="10">
        <v>4.0583333333333327</v>
      </c>
      <c r="AS25" s="10">
        <v>4.4749999999999996</v>
      </c>
      <c r="AT25" s="10">
        <v>4.4833333333333334</v>
      </c>
      <c r="AU25" s="10">
        <v>4.3</v>
      </c>
      <c r="AV25" s="10">
        <v>4.0999999999999996</v>
      </c>
      <c r="AW25" s="10">
        <v>3.8</v>
      </c>
      <c r="AX25" s="10">
        <v>3.5</v>
      </c>
      <c r="AY25" s="10">
        <v>4.4000000000000004</v>
      </c>
      <c r="AZ25" s="52">
        <v>7.1</v>
      </c>
      <c r="BA25" s="10">
        <v>7.5</v>
      </c>
      <c r="BB25" s="52">
        <f>BB21</f>
        <v>7.047309212</v>
      </c>
      <c r="BC25" s="52">
        <f>BC21</f>
        <v>7.047309212</v>
      </c>
      <c r="BD25" s="10">
        <v>6.7</v>
      </c>
    </row>
    <row r="26" spans="1:56" s="10" customFormat="1" x14ac:dyDescent="0.25">
      <c r="A26" s="26">
        <v>7</v>
      </c>
      <c r="B26" s="10" t="s">
        <v>126</v>
      </c>
      <c r="C26" s="10">
        <f>-0.000087305*(C25)^2+0.969325*(C25)+3.941336</f>
        <v>8.491775987389989</v>
      </c>
      <c r="D26" s="10">
        <f>-0.000087305*(D25)^2+0.969325*(D25)+3.941336</f>
        <v>9.4840874515350944</v>
      </c>
      <c r="E26" s="10">
        <f t="shared" ref="E26:X26" si="7">-0.000087305*(E25)^2+0.969325*(E25)+3.941336</f>
        <v>8.491775987389989</v>
      </c>
      <c r="F26" s="10">
        <f t="shared" si="7"/>
        <v>8.6571739629025046</v>
      </c>
      <c r="G26" s="10">
        <f t="shared" si="7"/>
        <v>8.2436694755049693</v>
      </c>
      <c r="H26" s="10">
        <f t="shared" si="7"/>
        <v>7.66470972089743</v>
      </c>
      <c r="I26" s="10">
        <f t="shared" si="7"/>
        <v>7.0856875819970719</v>
      </c>
      <c r="J26" s="10">
        <f t="shared" si="7"/>
        <v>7.0856875819970719</v>
      </c>
      <c r="K26" s="10">
        <f t="shared" si="7"/>
        <v>6.9202412268289013</v>
      </c>
      <c r="L26" s="10">
        <f t="shared" si="7"/>
        <v>6.8375161395215649</v>
      </c>
      <c r="M26" s="10">
        <f t="shared" si="7"/>
        <v>7.9955515052804493</v>
      </c>
      <c r="N26" s="10">
        <f t="shared" si="7"/>
        <v>8.8225668458196846</v>
      </c>
      <c r="O26" s="10">
        <f t="shared" si="7"/>
        <v>8.5744756117206613</v>
      </c>
      <c r="P26" s="10">
        <f t="shared" si="7"/>
        <v>7.9955515052804493</v>
      </c>
      <c r="Q26" s="10">
        <f t="shared" si="7"/>
        <v>8.5744756117206613</v>
      </c>
      <c r="R26" s="10">
        <f t="shared" si="7"/>
        <v>10.972210897567821</v>
      </c>
      <c r="S26" s="10">
        <f t="shared" si="7"/>
        <v>10.310873625284374</v>
      </c>
      <c r="T26" s="10">
        <f t="shared" si="7"/>
        <v>9.8913138910038203</v>
      </c>
      <c r="U26" s="10">
        <f t="shared" si="7"/>
        <v>9.4555825401288196</v>
      </c>
      <c r="V26" s="10">
        <f t="shared" si="7"/>
        <v>9.5604840598000003</v>
      </c>
      <c r="W26" s="10">
        <f t="shared" si="7"/>
        <v>10.351214179515278</v>
      </c>
      <c r="X26" s="10">
        <f t="shared" si="7"/>
        <v>10.891748359034375</v>
      </c>
      <c r="Y26" s="10">
        <f>-0.000087305*(Y25)^2+0.969325*(Y25)+3.941336</f>
        <v>11.92425934347882</v>
      </c>
      <c r="Z26" s="10">
        <f>-0.000087305*(Z25)^2+0.969325*(Z25)+3.941336</f>
        <v>11.053091296103819</v>
      </c>
      <c r="AA26" s="10">
        <f t="shared" ref="AA26:AI26" si="8">-0.000087305*(AA25)^2+0.969325*(AA25)+3.941336</f>
        <v>8.9068335046093754</v>
      </c>
      <c r="AB26" s="10">
        <f t="shared" si="8"/>
        <v>8.4790931694152789</v>
      </c>
      <c r="AC26" s="10">
        <f t="shared" si="8"/>
        <v>8.3660994693944453</v>
      </c>
      <c r="AD26" s="10">
        <f t="shared" si="8"/>
        <v>8.1078192305499996</v>
      </c>
      <c r="AE26" s="10">
        <f t="shared" si="8"/>
        <v>7.8979573937152772</v>
      </c>
      <c r="AF26" s="10">
        <f t="shared" si="8"/>
        <v>7.5508602135593765</v>
      </c>
      <c r="AG26" s="10">
        <f t="shared" si="8"/>
        <v>8.3418862244704872</v>
      </c>
      <c r="AH26" s="10">
        <f t="shared" si="8"/>
        <v>9.9800696460611125</v>
      </c>
      <c r="AI26" s="10">
        <f t="shared" si="8"/>
        <v>10.302805478061112</v>
      </c>
      <c r="AJ26" s="10">
        <f>-0.000087305*(AJ25)^2+0.969325*(AJ25)+3.941336</f>
        <v>9.7380050400819442</v>
      </c>
      <c r="AK26" s="10">
        <f>-0.000087305*(AK25)^2+0.969325*(AK25)+3.941336</f>
        <v>8.9471846081944459</v>
      </c>
      <c r="AL26" s="10">
        <f t="shared" ref="AL26:AU26" si="9">-0.000087305*(AL25)^2+0.969325*(AL25)+3.941336</f>
        <v>8.8422711083371528</v>
      </c>
      <c r="AM26" s="10">
        <f t="shared" si="9"/>
        <v>8.7373555592374998</v>
      </c>
      <c r="AN26" s="10">
        <f t="shared" si="9"/>
        <v>8.5355891281871532</v>
      </c>
      <c r="AO26" s="10">
        <f t="shared" si="9"/>
        <v>8.0997477730121528</v>
      </c>
      <c r="AP26" s="10">
        <f t="shared" si="9"/>
        <v>7.4055570625343758</v>
      </c>
      <c r="AQ26" s="10">
        <f t="shared" si="9"/>
        <v>7.3894120254621534</v>
      </c>
      <c r="AR26" s="10">
        <f t="shared" si="9"/>
        <v>7.8737420389204855</v>
      </c>
      <c r="AS26" s="10">
        <f t="shared" si="9"/>
        <v>8.2773170378093752</v>
      </c>
      <c r="AT26" s="10">
        <f t="shared" si="9"/>
        <v>8.2853882285819456</v>
      </c>
      <c r="AU26" s="10">
        <f t="shared" si="9"/>
        <v>8.1078192305499996</v>
      </c>
      <c r="AV26" s="10">
        <f>-0.000087305*(AV25)^2+0.969325*(AV25)+3.941336</f>
        <v>7.9141009029500005</v>
      </c>
      <c r="AW26" s="10">
        <f>-0.000087305*(AW25)^2+0.969325*(AW25)+3.941336</f>
        <v>7.6235103157999999</v>
      </c>
      <c r="AX26" s="10">
        <f>-0.000087305*(AX25)^2+0.969325*(AX25)+3.941336</f>
        <v>7.3329040137500003</v>
      </c>
      <c r="AY26" s="10">
        <f>-0.000087305*(AY25)^2+0.969325*(AY25)+3.941336</f>
        <v>8.2046757752000001</v>
      </c>
      <c r="AZ26" s="10">
        <v>12.2</v>
      </c>
      <c r="BA26" s="10">
        <v>13</v>
      </c>
      <c r="BB26" s="10">
        <v>12.6</v>
      </c>
      <c r="BC26" s="10">
        <v>12.1</v>
      </c>
      <c r="BD26" s="10">
        <v>12.5</v>
      </c>
    </row>
    <row r="27" spans="1:56" s="53" customFormat="1" x14ac:dyDescent="0.25">
      <c r="A27" s="50">
        <v>8</v>
      </c>
      <c r="B27" s="53" t="s">
        <v>127</v>
      </c>
      <c r="S27" s="53">
        <v>1916825</v>
      </c>
      <c r="T27" s="53">
        <v>1973921.5</v>
      </c>
      <c r="U27" s="53">
        <v>2052228</v>
      </c>
      <c r="V27" s="53">
        <v>2108598.25</v>
      </c>
      <c r="W27" s="53">
        <v>2141682.9166666665</v>
      </c>
      <c r="X27" s="53">
        <v>2162879.6666666665</v>
      </c>
      <c r="Y27" s="53">
        <v>2181451.5833333335</v>
      </c>
      <c r="Z27" s="53">
        <v>2199820.0833333335</v>
      </c>
      <c r="AA27" s="53">
        <v>2236436</v>
      </c>
      <c r="AB27" s="53">
        <v>2270357.75</v>
      </c>
      <c r="AC27" s="53">
        <v>2345899.0833333335</v>
      </c>
      <c r="AD27" s="53">
        <v>2406557.0833333335</v>
      </c>
      <c r="AE27" s="53">
        <v>2460800.9166666665</v>
      </c>
      <c r="AF27" s="53">
        <v>2517422.3333333335</v>
      </c>
      <c r="AG27" s="53">
        <v>2582826.6666666665</v>
      </c>
      <c r="AH27" s="53">
        <v>2629882.5833333335</v>
      </c>
      <c r="AI27" s="53">
        <v>2659658</v>
      </c>
      <c r="AJ27" s="53">
        <v>2660794.75</v>
      </c>
      <c r="AK27" s="53">
        <v>2684166.25</v>
      </c>
      <c r="AL27" s="53">
        <v>2709899.25</v>
      </c>
      <c r="AM27" s="53">
        <v>2751738.5</v>
      </c>
      <c r="AN27" s="53">
        <v>2778201.75</v>
      </c>
      <c r="AO27" s="53">
        <v>2780009</v>
      </c>
      <c r="AP27" s="53">
        <v>2787870.6666666665</v>
      </c>
      <c r="AQ27" s="53">
        <v>2811656.5833333335</v>
      </c>
      <c r="AR27" s="53">
        <v>2827047</v>
      </c>
      <c r="AS27" s="53">
        <v>2861420.1666666665</v>
      </c>
      <c r="AT27" s="53">
        <v>2870026.3333333335</v>
      </c>
      <c r="AU27" s="53">
        <v>2885240</v>
      </c>
      <c r="AV27" s="53">
        <v>2931946</v>
      </c>
      <c r="AW27" s="53">
        <v>3007264</v>
      </c>
      <c r="AX27" s="53">
        <v>2988436</v>
      </c>
      <c r="AY27" s="53">
        <v>3025374</v>
      </c>
      <c r="AZ27" s="53">
        <v>3029963</v>
      </c>
      <c r="BA27" s="53">
        <v>3057271</v>
      </c>
      <c r="BB27" s="53">
        <v>3072246</v>
      </c>
    </row>
    <row r="28" spans="1:56" s="13" customFormat="1" x14ac:dyDescent="0.25">
      <c r="A28" s="50">
        <v>9</v>
      </c>
      <c r="B28" s="13" t="s">
        <v>128</v>
      </c>
      <c r="C28" s="13">
        <v>0.98016372795969797</v>
      </c>
      <c r="D28" s="13">
        <v>0.97333741955255904</v>
      </c>
      <c r="E28" s="13">
        <v>0.96367395156526903</v>
      </c>
      <c r="F28" s="13">
        <v>0.96964490263459302</v>
      </c>
      <c r="G28" s="13">
        <v>0.97</v>
      </c>
      <c r="H28" s="13">
        <v>0.974289580514208</v>
      </c>
      <c r="I28" s="13">
        <v>0.98349747138674504</v>
      </c>
      <c r="J28" s="13">
        <v>0.98479685452162502</v>
      </c>
      <c r="K28" s="13">
        <v>0.98629782833505697</v>
      </c>
      <c r="L28" s="13">
        <v>0.98572884811416905</v>
      </c>
      <c r="M28" s="13">
        <v>0.97660527625684401</v>
      </c>
      <c r="N28" s="13">
        <v>0.98649643997053804</v>
      </c>
      <c r="O28" s="13">
        <v>0.99389946315275701</v>
      </c>
      <c r="P28" s="13">
        <v>0.99490167516387495</v>
      </c>
      <c r="Q28" s="13">
        <v>0.99516791495530299</v>
      </c>
      <c r="R28" s="13">
        <v>0.997109130330041</v>
      </c>
    </row>
    <row r="29" spans="1:56" s="13" customFormat="1" x14ac:dyDescent="0.25">
      <c r="A29" s="50">
        <v>10</v>
      </c>
      <c r="B29" s="13" t="s">
        <v>129</v>
      </c>
      <c r="C29" s="13">
        <f t="shared" ref="C29:P29" si="10">D29*C28</f>
        <v>1437503.3064321843</v>
      </c>
      <c r="D29" s="13">
        <f t="shared" si="10"/>
        <v>1466595.0855215599</v>
      </c>
      <c r="E29" s="13">
        <f t="shared" si="10"/>
        <v>1506769.4471211743</v>
      </c>
      <c r="F29" s="13">
        <f t="shared" si="10"/>
        <v>1563567.6824861462</v>
      </c>
      <c r="G29" s="13">
        <f t="shared" si="10"/>
        <v>1612515.7552397002</v>
      </c>
      <c r="H29" s="13">
        <f t="shared" si="10"/>
        <v>1662387.3765357735</v>
      </c>
      <c r="I29" s="13">
        <f t="shared" si="10"/>
        <v>1706255.9323054682</v>
      </c>
      <c r="J29" s="13">
        <f t="shared" si="10"/>
        <v>1734885.9371235839</v>
      </c>
      <c r="K29" s="13">
        <f t="shared" si="10"/>
        <v>1761668.8448566606</v>
      </c>
      <c r="L29" s="13">
        <f t="shared" si="10"/>
        <v>1786142.881233437</v>
      </c>
      <c r="M29" s="13">
        <f t="shared" si="10"/>
        <v>1812002.2404239937</v>
      </c>
      <c r="N29" s="13">
        <f t="shared" si="10"/>
        <v>1855409.0219224282</v>
      </c>
      <c r="O29" s="13">
        <f t="shared" si="10"/>
        <v>1880806.6068417241</v>
      </c>
      <c r="P29" s="13">
        <f t="shared" si="10"/>
        <v>1892350.9636232234</v>
      </c>
      <c r="Q29" s="13">
        <f>R29*Q28</f>
        <v>1902048.2233196816</v>
      </c>
      <c r="R29" s="13">
        <f>S27*R28</f>
        <v>1911283.7087448807</v>
      </c>
    </row>
    <row r="30" spans="1:56" s="54" customFormat="1" x14ac:dyDescent="0.25">
      <c r="A30" s="26">
        <v>11</v>
      </c>
      <c r="B30" s="54" t="s">
        <v>130</v>
      </c>
      <c r="C30" s="54">
        <v>1437503.3064321843</v>
      </c>
      <c r="D30" s="54">
        <v>1466595.0855215599</v>
      </c>
      <c r="E30" s="54">
        <v>1506769.4471211743</v>
      </c>
      <c r="F30" s="54">
        <v>1563567.6824861462</v>
      </c>
      <c r="G30" s="54">
        <v>1612515.7552397002</v>
      </c>
      <c r="H30" s="54">
        <v>1662387.3765357735</v>
      </c>
      <c r="I30" s="54">
        <v>1706255.9323054682</v>
      </c>
      <c r="J30" s="54">
        <v>1734885.9371235839</v>
      </c>
      <c r="K30" s="54">
        <v>1761668.8448566606</v>
      </c>
      <c r="L30" s="54">
        <v>1786142.881233437</v>
      </c>
      <c r="M30" s="54">
        <v>1812002.2404239937</v>
      </c>
      <c r="N30" s="54">
        <v>1855409.0219224282</v>
      </c>
      <c r="O30" s="54">
        <v>1880806.6068417241</v>
      </c>
      <c r="P30" s="54">
        <v>1892350.9636232234</v>
      </c>
      <c r="Q30" s="54">
        <v>1902048.2233196816</v>
      </c>
      <c r="R30" s="54">
        <v>1911283.7087448807</v>
      </c>
      <c r="S30" s="54">
        <v>1916825</v>
      </c>
      <c r="T30" s="54">
        <v>1973921.5</v>
      </c>
      <c r="U30" s="54">
        <v>2052228</v>
      </c>
      <c r="V30" s="54">
        <v>2108598.25</v>
      </c>
      <c r="W30" s="54">
        <v>2141682.9166666665</v>
      </c>
      <c r="X30" s="54">
        <v>2162879.6666666665</v>
      </c>
      <c r="Y30" s="54">
        <v>2181451.5833333335</v>
      </c>
      <c r="Z30" s="54">
        <v>2199820.0833333335</v>
      </c>
      <c r="AA30" s="54">
        <v>2236436</v>
      </c>
      <c r="AB30" s="54">
        <v>2270357.75</v>
      </c>
      <c r="AC30" s="54">
        <v>2345899.0833333335</v>
      </c>
      <c r="AD30" s="54">
        <v>2406557.0833333335</v>
      </c>
      <c r="AE30" s="54">
        <v>2460800.9166666665</v>
      </c>
      <c r="AF30" s="54">
        <v>2517422.3333333335</v>
      </c>
      <c r="AG30" s="54">
        <v>2582826.6666666665</v>
      </c>
      <c r="AH30" s="54">
        <v>2629882.5833333335</v>
      </c>
      <c r="AI30" s="54">
        <v>2659658</v>
      </c>
      <c r="AJ30" s="54">
        <v>2660794.75</v>
      </c>
      <c r="AK30" s="54">
        <v>2684166.25</v>
      </c>
      <c r="AL30" s="54">
        <v>2709899.25</v>
      </c>
      <c r="AM30" s="54">
        <v>2751738.5</v>
      </c>
      <c r="AN30" s="54">
        <v>2778201.75</v>
      </c>
      <c r="AO30" s="54">
        <v>2780009</v>
      </c>
      <c r="AP30" s="54">
        <v>2787870.6666666665</v>
      </c>
      <c r="AQ30" s="54">
        <v>2811656.5833333335</v>
      </c>
      <c r="AR30" s="54">
        <v>2827047</v>
      </c>
      <c r="AS30" s="54">
        <v>2861420.1666666665</v>
      </c>
      <c r="AT30" s="54">
        <v>2870026.3333333335</v>
      </c>
      <c r="AU30" s="54">
        <v>2885240</v>
      </c>
      <c r="AV30" s="54">
        <v>2931946</v>
      </c>
      <c r="AW30" s="54">
        <f>AW27</f>
        <v>3007264</v>
      </c>
      <c r="AX30" s="54">
        <f>AX27</f>
        <v>2988436</v>
      </c>
      <c r="AY30" s="54">
        <v>3021716</v>
      </c>
      <c r="AZ30" s="54">
        <v>3038182</v>
      </c>
      <c r="BA30" s="54">
        <v>3071745</v>
      </c>
      <c r="BB30" s="54">
        <v>3092754</v>
      </c>
      <c r="BC30" s="54">
        <v>3122629</v>
      </c>
      <c r="BD30" s="54">
        <v>3127676</v>
      </c>
    </row>
    <row r="31" spans="1:56" s="54" customFormat="1" x14ac:dyDescent="0.25">
      <c r="A31" s="26">
        <v>12</v>
      </c>
      <c r="B31" s="54" t="s">
        <v>131</v>
      </c>
      <c r="C31" s="54">
        <f t="shared" ref="C31:BB31" si="11">C30*C26/100</f>
        <v>122069.56059354536</v>
      </c>
      <c r="D31" s="54">
        <f t="shared" si="11"/>
        <v>139093.16047078065</v>
      </c>
      <c r="E31" s="54">
        <f t="shared" si="11"/>
        <v>127951.48609596478</v>
      </c>
      <c r="F31" s="54">
        <f t="shared" si="11"/>
        <v>135360.77430054874</v>
      </c>
      <c r="G31" s="54">
        <f t="shared" si="11"/>
        <v>132930.46910240359</v>
      </c>
      <c r="H31" s="54">
        <f t="shared" si="11"/>
        <v>127417.16684830919</v>
      </c>
      <c r="I31" s="54">
        <f t="shared" si="11"/>
        <v>120899.96471245693</v>
      </c>
      <c r="J31" s="54">
        <f t="shared" si="11"/>
        <v>122928.59740857931</v>
      </c>
      <c r="K31" s="54">
        <f t="shared" si="11"/>
        <v>121911.73368197109</v>
      </c>
      <c r="L31" s="54">
        <f t="shared" si="11"/>
        <v>122127.80777925174</v>
      </c>
      <c r="M31" s="54">
        <f t="shared" si="11"/>
        <v>144879.57240993611</v>
      </c>
      <c r="N31" s="54">
        <f t="shared" si="11"/>
        <v>163694.70122247544</v>
      </c>
      <c r="O31" s="54">
        <f t="shared" si="11"/>
        <v>161269.30380727453</v>
      </c>
      <c r="P31" s="54">
        <f t="shared" si="11"/>
        <v>151303.89595716572</v>
      </c>
      <c r="Q31" s="54">
        <f t="shared" si="11"/>
        <v>163090.66103171222</v>
      </c>
      <c r="R31" s="54">
        <f t="shared" si="11"/>
        <v>209710.07937434423</v>
      </c>
      <c r="S31" s="54">
        <f t="shared" si="11"/>
        <v>197641.40336785722</v>
      </c>
      <c r="T31" s="54">
        <f t="shared" si="11"/>
        <v>195246.77152701098</v>
      </c>
      <c r="U31" s="54">
        <f t="shared" si="11"/>
        <v>194050.11245163486</v>
      </c>
      <c r="V31" s="54">
        <f t="shared" si="11"/>
        <v>201592.19957647176</v>
      </c>
      <c r="W31" s="54">
        <f t="shared" si="11"/>
        <v>221690.18575025638</v>
      </c>
      <c r="X31" s="54">
        <f t="shared" si="11"/>
        <v>235575.41060205482</v>
      </c>
      <c r="Y31" s="54">
        <f t="shared" si="11"/>
        <v>260121.94424909167</v>
      </c>
      <c r="Z31" s="54">
        <f t="shared" si="11"/>
        <v>243148.12216086045</v>
      </c>
      <c r="AA31" s="54">
        <f t="shared" si="11"/>
        <v>199195.63095714574</v>
      </c>
      <c r="AB31" s="54">
        <f t="shared" si="11"/>
        <v>192505.74890154041</v>
      </c>
      <c r="AC31" s="54">
        <f t="shared" si="11"/>
        <v>196260.25076327915</v>
      </c>
      <c r="AD31" s="54">
        <f t="shared" si="11"/>
        <v>195119.2979966632</v>
      </c>
      <c r="AE31" s="54">
        <f t="shared" si="11"/>
        <v>194353.0079424883</v>
      </c>
      <c r="AF31" s="54">
        <f t="shared" si="11"/>
        <v>190087.04137492477</v>
      </c>
      <c r="AG31" s="54">
        <f t="shared" si="11"/>
        <v>215456.46190861691</v>
      </c>
      <c r="AH31" s="54">
        <f t="shared" si="11"/>
        <v>262464.11342629784</v>
      </c>
      <c r="AI31" s="54">
        <f t="shared" si="11"/>
        <v>274019.39012169058</v>
      </c>
      <c r="AJ31" s="54">
        <f t="shared" si="11"/>
        <v>259108.32686123575</v>
      </c>
      <c r="AK31" s="54">
        <f t="shared" si="11"/>
        <v>240157.30957835005</v>
      </c>
      <c r="AL31" s="54">
        <f t="shared" si="11"/>
        <v>239616.63844779518</v>
      </c>
      <c r="AM31" s="54">
        <f t="shared" si="11"/>
        <v>240429.17680542861</v>
      </c>
      <c r="AN31" s="54">
        <f t="shared" si="11"/>
        <v>237135.88653210524</v>
      </c>
      <c r="AO31" s="54">
        <f t="shared" si="11"/>
        <v>225173.71706703742</v>
      </c>
      <c r="AP31" s="54">
        <f t="shared" si="11"/>
        <v>206457.35304965748</v>
      </c>
      <c r="AQ31" s="54">
        <f t="shared" si="11"/>
        <v>207764.88968353168</v>
      </c>
      <c r="AR31" s="54">
        <f t="shared" si="11"/>
        <v>222594.38809904043</v>
      </c>
      <c r="AS31" s="54">
        <f t="shared" si="11"/>
        <v>236848.81897881339</v>
      </c>
      <c r="AT31" s="54">
        <f t="shared" si="11"/>
        <v>237792.82397920208</v>
      </c>
      <c r="AU31" s="54">
        <f t="shared" si="11"/>
        <v>233930.04356752083</v>
      </c>
      <c r="AV31" s="54">
        <f t="shared" si="11"/>
        <v>232037.16486000642</v>
      </c>
      <c r="AW31" s="54">
        <f t="shared" si="11"/>
        <v>229259.0812633397</v>
      </c>
      <c r="AX31" s="54">
        <f t="shared" si="11"/>
        <v>219139.14339234997</v>
      </c>
      <c r="AY31" s="54">
        <f t="shared" si="11"/>
        <v>247922.00064734241</v>
      </c>
      <c r="AZ31" s="54">
        <f t="shared" si="11"/>
        <v>370658.20399999997</v>
      </c>
      <c r="BA31" s="54">
        <f t="shared" si="11"/>
        <v>399326.85</v>
      </c>
      <c r="BB31" s="54">
        <f t="shared" si="11"/>
        <v>389687.00399999996</v>
      </c>
      <c r="BC31" s="54">
        <f>BC30*BC26/100</f>
        <v>377838.109</v>
      </c>
      <c r="BD31" s="54">
        <f>BD30*BD26/100</f>
        <v>390959.5</v>
      </c>
    </row>
    <row r="32" spans="1:56" s="13" customFormat="1" x14ac:dyDescent="0.25">
      <c r="A32" s="50">
        <v>13</v>
      </c>
      <c r="B32" s="13" t="s">
        <v>132</v>
      </c>
      <c r="L32" s="13">
        <v>718</v>
      </c>
      <c r="AF32" s="13">
        <v>803</v>
      </c>
    </row>
    <row r="33" spans="1:56" s="13" customFormat="1" x14ac:dyDescent="0.25">
      <c r="A33" s="50">
        <v>14</v>
      </c>
      <c r="B33" s="13" t="s">
        <v>133</v>
      </c>
      <c r="C33" s="13">
        <f t="shared" ref="C33:I33" si="12">D33/1.0059</f>
        <v>680.97500399643604</v>
      </c>
      <c r="D33" s="13">
        <f t="shared" si="12"/>
        <v>684.99275652001506</v>
      </c>
      <c r="E33" s="13">
        <f t="shared" si="12"/>
        <v>689.03421378348321</v>
      </c>
      <c r="F33" s="13">
        <f t="shared" si="12"/>
        <v>693.09951564480582</v>
      </c>
      <c r="G33" s="13">
        <f t="shared" si="12"/>
        <v>697.18880278711015</v>
      </c>
      <c r="H33" s="13">
        <f t="shared" si="12"/>
        <v>701.30221672355412</v>
      </c>
      <c r="I33" s="13">
        <f t="shared" si="12"/>
        <v>705.43989980222307</v>
      </c>
      <c r="J33" s="13">
        <f>K33/1.0059</f>
        <v>709.60199521105619</v>
      </c>
      <c r="K33" s="13">
        <f>L32/1.0059</f>
        <v>713.78864698280142</v>
      </c>
      <c r="M33" s="13">
        <f>L32+($AF$32-$L$32)/20</f>
        <v>722.25</v>
      </c>
      <c r="N33" s="13">
        <f t="shared" ref="N33:AE33" si="13">M33+($AF$32-$L$32)/20</f>
        <v>726.5</v>
      </c>
      <c r="O33" s="13">
        <f t="shared" si="13"/>
        <v>730.75</v>
      </c>
      <c r="P33" s="13">
        <f t="shared" si="13"/>
        <v>735</v>
      </c>
      <c r="Q33" s="13">
        <f t="shared" si="13"/>
        <v>739.25</v>
      </c>
      <c r="R33" s="13">
        <f t="shared" si="13"/>
        <v>743.5</v>
      </c>
      <c r="S33" s="13">
        <f t="shared" si="13"/>
        <v>747.75</v>
      </c>
      <c r="T33" s="13">
        <f t="shared" si="13"/>
        <v>752</v>
      </c>
      <c r="U33" s="13">
        <f t="shared" si="13"/>
        <v>756.25</v>
      </c>
      <c r="V33" s="13">
        <f t="shared" si="13"/>
        <v>760.5</v>
      </c>
      <c r="W33" s="13">
        <f t="shared" si="13"/>
        <v>764.75</v>
      </c>
      <c r="X33" s="13">
        <f t="shared" si="13"/>
        <v>769</v>
      </c>
      <c r="Y33" s="13">
        <f t="shared" si="13"/>
        <v>773.25</v>
      </c>
      <c r="Z33" s="13">
        <f t="shared" si="13"/>
        <v>777.5</v>
      </c>
      <c r="AA33" s="13">
        <f t="shared" si="13"/>
        <v>781.75</v>
      </c>
      <c r="AB33" s="13">
        <f t="shared" si="13"/>
        <v>786</v>
      </c>
      <c r="AC33" s="13">
        <f t="shared" si="13"/>
        <v>790.25</v>
      </c>
      <c r="AD33" s="13">
        <f t="shared" si="13"/>
        <v>794.5</v>
      </c>
      <c r="AE33" s="13">
        <f t="shared" si="13"/>
        <v>798.75</v>
      </c>
      <c r="AG33" s="13">
        <f>AF32*1.0059</f>
        <v>807.73770000000002</v>
      </c>
      <c r="AH33" s="13">
        <f>AG33*1.0059</f>
        <v>812.50335243000006</v>
      </c>
      <c r="AI33" s="13">
        <f t="shared" ref="AI33:AX33" si="14">AH33*1.0059</f>
        <v>817.29712220933709</v>
      </c>
      <c r="AJ33" s="13">
        <f t="shared" si="14"/>
        <v>822.11917523037221</v>
      </c>
      <c r="AK33" s="13">
        <f t="shared" si="14"/>
        <v>826.96967836423141</v>
      </c>
      <c r="AL33" s="13">
        <f t="shared" si="14"/>
        <v>831.84879946658043</v>
      </c>
      <c r="AM33" s="13">
        <f t="shared" si="14"/>
        <v>836.75670738343331</v>
      </c>
      <c r="AN33" s="13">
        <f t="shared" si="14"/>
        <v>841.69357195699558</v>
      </c>
      <c r="AO33" s="13">
        <f t="shared" si="14"/>
        <v>846.65956403154189</v>
      </c>
      <c r="AP33" s="13">
        <f t="shared" si="14"/>
        <v>851.65485545932802</v>
      </c>
      <c r="AQ33" s="13">
        <f t="shared" si="14"/>
        <v>856.6796191065381</v>
      </c>
      <c r="AR33" s="13">
        <f t="shared" si="14"/>
        <v>861.73402885926669</v>
      </c>
      <c r="AS33" s="13">
        <f t="shared" si="14"/>
        <v>866.81825962953633</v>
      </c>
      <c r="AT33" s="13">
        <f t="shared" si="14"/>
        <v>871.93248736135058</v>
      </c>
      <c r="AU33" s="13">
        <f>AT33*1.0059</f>
        <v>877.07688903678252</v>
      </c>
      <c r="AV33" s="13">
        <f t="shared" si="14"/>
        <v>882.2516426820996</v>
      </c>
      <c r="AW33" s="13">
        <f t="shared" si="14"/>
        <v>887.45692737392403</v>
      </c>
      <c r="AX33" s="13">
        <f t="shared" si="14"/>
        <v>892.69292324543017</v>
      </c>
      <c r="AY33" s="13">
        <f t="shared" ref="AY33:BD34" si="15">AX33*1.0059</f>
        <v>897.95981149257818</v>
      </c>
      <c r="AZ33" s="13">
        <f t="shared" si="15"/>
        <v>903.25777438038438</v>
      </c>
      <c r="BA33" s="13">
        <f t="shared" si="15"/>
        <v>908.58699524922861</v>
      </c>
      <c r="BB33" s="13">
        <f t="shared" si="15"/>
        <v>913.94765852119906</v>
      </c>
      <c r="BC33" s="13">
        <f t="shared" si="15"/>
        <v>919.33994970647416</v>
      </c>
      <c r="BD33" s="13">
        <f t="shared" si="15"/>
        <v>924.76405540974235</v>
      </c>
    </row>
    <row r="34" spans="1:56" s="11" customFormat="1" x14ac:dyDescent="0.25">
      <c r="A34" s="30">
        <v>15</v>
      </c>
      <c r="B34" s="11" t="s">
        <v>134</v>
      </c>
      <c r="C34" s="11">
        <v>680.97500399643604</v>
      </c>
      <c r="D34" s="11">
        <v>684.99275652001506</v>
      </c>
      <c r="E34" s="11">
        <v>689.03421378348321</v>
      </c>
      <c r="F34" s="11">
        <v>693.09951564480582</v>
      </c>
      <c r="G34" s="11">
        <v>697.18880278711015</v>
      </c>
      <c r="H34" s="11">
        <v>701.30221672355412</v>
      </c>
      <c r="I34" s="11">
        <v>705.43989980222307</v>
      </c>
      <c r="J34" s="11">
        <v>709.60199521105619</v>
      </c>
      <c r="K34" s="11">
        <v>713.78864698280142</v>
      </c>
      <c r="L34" s="11">
        <v>718</v>
      </c>
      <c r="M34" s="11">
        <v>722.25</v>
      </c>
      <c r="N34" s="11">
        <v>726.5</v>
      </c>
      <c r="O34" s="11">
        <v>730.75</v>
      </c>
      <c r="P34" s="11">
        <v>735</v>
      </c>
      <c r="Q34" s="11">
        <v>739.25</v>
      </c>
      <c r="R34" s="11">
        <v>743.5</v>
      </c>
      <c r="S34" s="11">
        <v>747.75</v>
      </c>
      <c r="T34" s="11">
        <v>752</v>
      </c>
      <c r="U34" s="11">
        <v>756.25</v>
      </c>
      <c r="V34" s="11">
        <v>760.5</v>
      </c>
      <c r="W34" s="11">
        <v>764.75</v>
      </c>
      <c r="X34" s="11">
        <v>769</v>
      </c>
      <c r="Y34" s="11">
        <v>773.25</v>
      </c>
      <c r="Z34" s="11">
        <v>777.5</v>
      </c>
      <c r="AA34" s="11">
        <v>781.75</v>
      </c>
      <c r="AB34" s="11">
        <v>786</v>
      </c>
      <c r="AC34" s="11">
        <v>790.25</v>
      </c>
      <c r="AD34" s="11">
        <v>794.5</v>
      </c>
      <c r="AE34" s="11">
        <v>798.75</v>
      </c>
      <c r="AF34" s="11">
        <v>803</v>
      </c>
      <c r="AG34" s="11">
        <v>807.73770000000002</v>
      </c>
      <c r="AH34" s="11">
        <v>812.50335243000006</v>
      </c>
      <c r="AI34" s="11">
        <v>817.29712220933709</v>
      </c>
      <c r="AJ34" s="11">
        <v>822.11917523037221</v>
      </c>
      <c r="AK34" s="11">
        <v>826.96967836423141</v>
      </c>
      <c r="AL34" s="11">
        <v>831.84879946658043</v>
      </c>
      <c r="AM34" s="11">
        <v>836.75670738343331</v>
      </c>
      <c r="AN34" s="11">
        <v>841.69357195699558</v>
      </c>
      <c r="AO34" s="11">
        <v>846.65956403154189</v>
      </c>
      <c r="AP34" s="11">
        <v>851.65485545932802</v>
      </c>
      <c r="AQ34" s="11">
        <v>856.6796191065381</v>
      </c>
      <c r="AR34" s="11">
        <v>861.73402885926669</v>
      </c>
      <c r="AS34" s="11">
        <v>866.81825962953633</v>
      </c>
      <c r="AT34" s="11">
        <v>871.93248736135058</v>
      </c>
      <c r="AU34" s="11">
        <v>877.07688903678252</v>
      </c>
      <c r="AV34" s="11">
        <v>882.2516426820996</v>
      </c>
      <c r="AW34" s="11">
        <v>887.45692737392403</v>
      </c>
      <c r="AX34" s="11">
        <v>892.69292324543017</v>
      </c>
      <c r="AY34" s="11">
        <v>897.95981149257818</v>
      </c>
      <c r="AZ34" s="11">
        <f t="shared" si="15"/>
        <v>903.25777438038438</v>
      </c>
      <c r="BA34" s="11">
        <f t="shared" si="15"/>
        <v>908.58699524922861</v>
      </c>
      <c r="BB34" s="11">
        <f t="shared" si="15"/>
        <v>913.94765852119906</v>
      </c>
      <c r="BC34" s="11">
        <f t="shared" si="15"/>
        <v>919.33994970647416</v>
      </c>
      <c r="BD34" s="11">
        <f t="shared" si="15"/>
        <v>924.76405540974235</v>
      </c>
    </row>
    <row r="35" spans="1:56" s="55" customFormat="1" x14ac:dyDescent="0.25">
      <c r="A35" s="30">
        <v>16</v>
      </c>
      <c r="B35" s="55" t="s">
        <v>135</v>
      </c>
      <c r="C35" s="55">
        <f>C34*C31</f>
        <v>83126319.513032749</v>
      </c>
      <c r="D35" s="55">
        <f t="shared" ref="D35:BB35" si="16">D34*D31</f>
        <v>95277807.403960839</v>
      </c>
      <c r="E35" s="55">
        <f t="shared" si="16"/>
        <v>88162951.624561369</v>
      </c>
      <c r="F35" s="55">
        <f t="shared" si="16"/>
        <v>93818487.105016217</v>
      </c>
      <c r="G35" s="55">
        <f t="shared" si="16"/>
        <v>92677634.607433692</v>
      </c>
      <c r="H35" s="55">
        <f t="shared" si="16"/>
        <v>89357941.559354186</v>
      </c>
      <c r="I35" s="55">
        <f t="shared" si="16"/>
        <v>85287658.992847919</v>
      </c>
      <c r="J35" s="55">
        <f t="shared" si="16"/>
        <v>87230377.989624545</v>
      </c>
      <c r="K35" s="55">
        <f t="shared" si="16"/>
        <v>87019211.436181769</v>
      </c>
      <c r="L35" s="55">
        <f t="shared" si="16"/>
        <v>87687765.98550275</v>
      </c>
      <c r="M35" s="55">
        <f t="shared" si="16"/>
        <v>104639271.17307636</v>
      </c>
      <c r="N35" s="55">
        <f t="shared" si="16"/>
        <v>118924200.43812841</v>
      </c>
      <c r="O35" s="55">
        <f t="shared" si="16"/>
        <v>117847543.75716586</v>
      </c>
      <c r="P35" s="55">
        <f t="shared" si="16"/>
        <v>111208363.5285168</v>
      </c>
      <c r="Q35" s="55">
        <f t="shared" si="16"/>
        <v>120564771.16769326</v>
      </c>
      <c r="R35" s="55">
        <f t="shared" si="16"/>
        <v>155919444.01482493</v>
      </c>
      <c r="S35" s="55">
        <f t="shared" si="16"/>
        <v>147786359.36831522</v>
      </c>
      <c r="T35" s="55">
        <f t="shared" si="16"/>
        <v>146825572.18831226</v>
      </c>
      <c r="U35" s="55">
        <f t="shared" si="16"/>
        <v>146750397.54154888</v>
      </c>
      <c r="V35" s="55">
        <f t="shared" si="16"/>
        <v>153310867.77790678</v>
      </c>
      <c r="W35" s="55">
        <f t="shared" si="16"/>
        <v>169537569.55250856</v>
      </c>
      <c r="X35" s="55">
        <f t="shared" si="16"/>
        <v>181157490.75298014</v>
      </c>
      <c r="Y35" s="55">
        <f t="shared" si="16"/>
        <v>201139293.39061013</v>
      </c>
      <c r="Z35" s="55">
        <f t="shared" si="16"/>
        <v>189047664.98006901</v>
      </c>
      <c r="AA35" s="55">
        <f t="shared" si="16"/>
        <v>155721184.50074869</v>
      </c>
      <c r="AB35" s="55">
        <f t="shared" si="16"/>
        <v>151309518.63661078</v>
      </c>
      <c r="AC35" s="55">
        <f t="shared" si="16"/>
        <v>155094663.16568136</v>
      </c>
      <c r="AD35" s="55">
        <f t="shared" si="16"/>
        <v>155022282.25834891</v>
      </c>
      <c r="AE35" s="55">
        <f t="shared" si="16"/>
        <v>155239465.09406254</v>
      </c>
      <c r="AF35" s="55">
        <f t="shared" si="16"/>
        <v>152639894.22406459</v>
      </c>
      <c r="AG35" s="55">
        <f t="shared" si="16"/>
        <v>174032306.99220383</v>
      </c>
      <c r="AH35" s="55">
        <f t="shared" si="16"/>
        <v>213252972.05143479</v>
      </c>
      <c r="AI35" s="55">
        <f t="shared" si="16"/>
        <v>223955258.97601536</v>
      </c>
      <c r="AJ35" s="55">
        <f t="shared" si="16"/>
        <v>213017923.97448084</v>
      </c>
      <c r="AK35" s="55">
        <f t="shared" si="16"/>
        <v>198602813.05882728</v>
      </c>
      <c r="AL35" s="55">
        <f t="shared" si="16"/>
        <v>199324813.02501607</v>
      </c>
      <c r="AM35" s="55">
        <f t="shared" si="16"/>
        <v>201180726.34261978</v>
      </c>
      <c r="AN35" s="55">
        <f t="shared" si="16"/>
        <v>199595751.37439647</v>
      </c>
      <c r="AO35" s="55">
        <f t="shared" si="16"/>
        <v>190645481.12333965</v>
      </c>
      <c r="AP35" s="55">
        <f t="shared" si="16"/>
        <v>175830407.1700215</v>
      </c>
      <c r="AQ35" s="55">
        <f t="shared" si="16"/>
        <v>177987946.55779982</v>
      </c>
      <c r="AR35" s="55">
        <f t="shared" si="16"/>
        <v>191817158.8580493</v>
      </c>
      <c r="AS35" s="55">
        <f t="shared" si="16"/>
        <v>205304881.06252611</v>
      </c>
      <c r="AT35" s="55">
        <f t="shared" si="16"/>
        <v>207339288.48886546</v>
      </c>
      <c r="AU35" s="55">
        <f t="shared" si="16"/>
        <v>205174634.86444017</v>
      </c>
      <c r="AV35" s="55">
        <f t="shared" si="16"/>
        <v>204715169.86103782</v>
      </c>
      <c r="AW35" s="55">
        <f t="shared" si="16"/>
        <v>203457559.83053219</v>
      </c>
      <c r="AX35" s="55">
        <f t="shared" si="16"/>
        <v>195623962.51241639</v>
      </c>
      <c r="AY35" s="55">
        <f t="shared" si="16"/>
        <v>222623992.96615043</v>
      </c>
      <c r="AZ35" s="55">
        <f t="shared" si="16"/>
        <v>334799904.40087044</v>
      </c>
      <c r="BA35" s="55">
        <f t="shared" si="16"/>
        <v>362823182.76383942</v>
      </c>
      <c r="BB35" s="55">
        <f t="shared" si="16"/>
        <v>356153524.8619411</v>
      </c>
      <c r="BC35" s="55">
        <f>BC34*BC31</f>
        <v>347361668.12524933</v>
      </c>
      <c r="BD35" s="55">
        <f>BD34*BD31</f>
        <v>361545292.72096515</v>
      </c>
    </row>
    <row r="36" spans="1:56" s="56" customFormat="1" x14ac:dyDescent="0.25">
      <c r="A36" s="50">
        <v>17</v>
      </c>
      <c r="B36" s="56" t="s">
        <v>136</v>
      </c>
      <c r="C36" s="56">
        <v>1.1293269230769232</v>
      </c>
      <c r="D36" s="56">
        <v>1.1764423076923076</v>
      </c>
      <c r="E36" s="56">
        <v>1.2379807692307692</v>
      </c>
      <c r="F36" s="56">
        <v>1.2774038461538462</v>
      </c>
      <c r="G36" s="56">
        <v>1.3524038461538461</v>
      </c>
      <c r="H36" s="56">
        <v>1.4326923076923077</v>
      </c>
      <c r="I36" s="56">
        <v>1.5408653846153846</v>
      </c>
      <c r="J36" s="56">
        <v>1.6524038461538462</v>
      </c>
      <c r="K36" s="56">
        <v>1.8028846153846154</v>
      </c>
      <c r="L36" s="56">
        <v>2.0173076923076922</v>
      </c>
      <c r="M36" s="56">
        <v>2.1913461538461538</v>
      </c>
      <c r="N36" s="56">
        <v>2.3475961538461538</v>
      </c>
      <c r="O36" s="56">
        <v>2.539423076923077</v>
      </c>
      <c r="P36" s="56">
        <v>2.7918269230769233</v>
      </c>
      <c r="Q36" s="56">
        <v>3.0625</v>
      </c>
      <c r="R36" s="56">
        <v>3.3139423076923076</v>
      </c>
      <c r="S36" s="56">
        <v>3.623557692307692</v>
      </c>
      <c r="T36" s="56">
        <v>3.9322115384615386</v>
      </c>
      <c r="U36" s="56">
        <v>4.3408653846153848</v>
      </c>
      <c r="V36" s="56">
        <v>4.7966346153846153</v>
      </c>
      <c r="W36" s="56">
        <v>5.3783653846153845</v>
      </c>
      <c r="X36" s="56">
        <v>5.9557692307692305</v>
      </c>
      <c r="Y36" s="56">
        <v>6.4355769230769226</v>
      </c>
      <c r="Z36" s="56">
        <v>6.8927884615384611</v>
      </c>
      <c r="AA36" s="56">
        <v>7.5975961538461529</v>
      </c>
      <c r="AB36" s="56">
        <v>8.2062500000000007</v>
      </c>
      <c r="AC36" s="56">
        <v>8.6865384615384613</v>
      </c>
      <c r="AD36" s="56">
        <v>9.2346153846153847</v>
      </c>
      <c r="AE36" s="56">
        <v>9.8951923076923087</v>
      </c>
      <c r="AF36" s="56">
        <v>10.528846153846153</v>
      </c>
      <c r="AG36" s="56">
        <v>10.986538461538462</v>
      </c>
      <c r="AH36" s="56">
        <v>11.203846153846154</v>
      </c>
      <c r="AI36" s="56">
        <v>11.605288461538461</v>
      </c>
      <c r="AJ36" s="56">
        <v>11.884615384615383</v>
      </c>
      <c r="AK36" s="56">
        <v>12.301442307692309</v>
      </c>
      <c r="AL36" s="56">
        <v>12.688942307692308</v>
      </c>
      <c r="AM36" s="56">
        <v>13.169711538461538</v>
      </c>
      <c r="AN36" s="56">
        <v>13.781730769230768</v>
      </c>
      <c r="AO36" s="56">
        <v>14.575480769230769</v>
      </c>
      <c r="AP36" s="56">
        <v>15.286538461538461</v>
      </c>
      <c r="AQ36" s="56">
        <v>16.473076923076924</v>
      </c>
      <c r="AR36" s="56">
        <v>17.140865384615385</v>
      </c>
      <c r="AS36" s="56">
        <v>17.573557692307695</v>
      </c>
      <c r="AT36" s="56">
        <v>18.000480769230769</v>
      </c>
      <c r="AU36" s="56">
        <v>19.106249999999999</v>
      </c>
      <c r="AV36" s="56">
        <v>20.087019230769229</v>
      </c>
      <c r="AW36" s="56">
        <v>21.100480769230771</v>
      </c>
      <c r="AX36" s="56">
        <v>22.341826923076923</v>
      </c>
      <c r="AY36" s="56">
        <v>23.120673076923076</v>
      </c>
      <c r="AZ36" s="56">
        <v>24.32</v>
      </c>
      <c r="BA36" s="56">
        <v>24.87</v>
      </c>
      <c r="BB36" s="56">
        <v>25.48</v>
      </c>
      <c r="BC36" s="56">
        <v>25.98</v>
      </c>
      <c r="BD36" s="56">
        <f>B82</f>
        <v>26.029982232015222</v>
      </c>
    </row>
    <row r="37" spans="1:56" s="13" customFormat="1" x14ac:dyDescent="0.25">
      <c r="A37" s="50">
        <v>18</v>
      </c>
      <c r="B37" s="13" t="s">
        <v>20</v>
      </c>
      <c r="C37" s="13">
        <v>0.17189314750290363</v>
      </c>
      <c r="D37" s="13">
        <v>0.17363530778164926</v>
      </c>
      <c r="E37" s="13">
        <v>0.17537746806039489</v>
      </c>
      <c r="F37" s="13">
        <v>0.17770034843205576</v>
      </c>
      <c r="G37" s="13">
        <v>0.18002322880371663</v>
      </c>
      <c r="H37" s="13">
        <v>0.18292682926829271</v>
      </c>
      <c r="I37" s="13">
        <v>0.18815331010452963</v>
      </c>
      <c r="J37" s="13">
        <v>0.19396051103368178</v>
      </c>
      <c r="K37" s="13">
        <v>0.20209059233449478</v>
      </c>
      <c r="L37" s="13">
        <v>0.21312427409988388</v>
      </c>
      <c r="M37" s="13">
        <v>0.22531939605110338</v>
      </c>
      <c r="N37" s="13">
        <v>0.23519163763066203</v>
      </c>
      <c r="O37" s="13">
        <v>0.24274099883855982</v>
      </c>
      <c r="P37" s="13">
        <v>0.25783972125435539</v>
      </c>
      <c r="Q37" s="13">
        <v>0.28629500580720091</v>
      </c>
      <c r="R37" s="13">
        <v>0.31242740998838558</v>
      </c>
      <c r="S37" s="13">
        <v>0.33042973286875726</v>
      </c>
      <c r="T37" s="13">
        <v>0.35191637630662026</v>
      </c>
      <c r="U37" s="13">
        <v>0.37862950058072015</v>
      </c>
      <c r="V37" s="13">
        <v>0.42160278745644597</v>
      </c>
      <c r="W37" s="13">
        <v>0.47851335656213712</v>
      </c>
      <c r="X37" s="13">
        <v>0.52787456445993042</v>
      </c>
      <c r="Y37" s="13">
        <v>0.56039488966318241</v>
      </c>
      <c r="Z37" s="13">
        <v>0.57839721254355403</v>
      </c>
      <c r="AA37" s="13">
        <v>0.60336817653890829</v>
      </c>
      <c r="AB37" s="13">
        <v>0.62485481997677117</v>
      </c>
      <c r="AC37" s="13">
        <v>0.63646922183507548</v>
      </c>
      <c r="AD37" s="13">
        <v>0.65969802555168411</v>
      </c>
      <c r="AE37" s="13">
        <v>0.68699186991869921</v>
      </c>
      <c r="AF37" s="13">
        <v>0.72009291521486651</v>
      </c>
      <c r="AG37" s="13">
        <v>0.75900116144018581</v>
      </c>
      <c r="AH37" s="13">
        <v>0.79094076655052259</v>
      </c>
      <c r="AI37" s="13">
        <v>0.81475029036004654</v>
      </c>
      <c r="AJ37" s="13">
        <v>0.83914053426248558</v>
      </c>
      <c r="AK37" s="13">
        <v>0.86062717770034847</v>
      </c>
      <c r="AL37" s="13">
        <v>0.88501742160278751</v>
      </c>
      <c r="AM37" s="13">
        <v>0.91114982578397219</v>
      </c>
      <c r="AN37" s="13">
        <v>0.93205574912891997</v>
      </c>
      <c r="AO37" s="13">
        <v>0.94657375145180034</v>
      </c>
      <c r="AP37" s="13">
        <v>0.96747967479674801</v>
      </c>
      <c r="AQ37" s="13">
        <v>1</v>
      </c>
      <c r="AR37" s="13">
        <v>1.0284552845528456</v>
      </c>
      <c r="AS37" s="13">
        <v>1.0447154471544717</v>
      </c>
      <c r="AT37" s="13">
        <v>1.0685249709639955</v>
      </c>
      <c r="AU37" s="13">
        <v>1.0969802555168411</v>
      </c>
      <c r="AV37" s="13">
        <v>1.1341463414634148</v>
      </c>
      <c r="AW37" s="13">
        <v>1.1707317073170733</v>
      </c>
      <c r="AX37" s="13">
        <v>1.2038327526132406</v>
      </c>
      <c r="AY37" s="13">
        <v>1.2502903600464577</v>
      </c>
      <c r="AZ37" s="13">
        <v>1.2459290000000001</v>
      </c>
      <c r="BA37" s="13">
        <v>1.266</v>
      </c>
      <c r="BB37" s="13">
        <v>1.306252</v>
      </c>
      <c r="BC37" s="13">
        <v>1.333</v>
      </c>
      <c r="BD37" s="13">
        <v>1.3583972125435542</v>
      </c>
    </row>
    <row r="38" spans="1:56" s="10" customFormat="1" x14ac:dyDescent="0.25">
      <c r="A38" s="26">
        <v>19</v>
      </c>
      <c r="B38" s="10" t="s">
        <v>137</v>
      </c>
      <c r="C38" s="10">
        <v>6.5699356808731801</v>
      </c>
      <c r="D38" s="10">
        <v>6.7753633907898108</v>
      </c>
      <c r="E38" s="10">
        <v>7.0589499490575642</v>
      </c>
      <c r="F38" s="10">
        <v>7.1885275263951733</v>
      </c>
      <c r="G38" s="10">
        <v>7.5123852357320091</v>
      </c>
      <c r="H38" s="10">
        <v>7.8320512820512809</v>
      </c>
      <c r="I38" s="10">
        <v>8.1894141737891726</v>
      </c>
      <c r="J38" s="10">
        <v>8.5192797098111459</v>
      </c>
      <c r="K38" s="10">
        <v>8.9211704244031829</v>
      </c>
      <c r="L38" s="10">
        <v>9.4654055753510775</v>
      </c>
      <c r="M38" s="10">
        <v>9.7255105075337038</v>
      </c>
      <c r="N38" s="10">
        <v>9.9816310541310536</v>
      </c>
      <c r="O38" s="10">
        <v>10.46145104895105</v>
      </c>
      <c r="P38" s="10">
        <v>10.827761174636176</v>
      </c>
      <c r="Q38" s="10">
        <v>10.697008113590265</v>
      </c>
      <c r="R38" s="10">
        <v>10.607079282241921</v>
      </c>
      <c r="S38" s="10">
        <v>10.966197444910097</v>
      </c>
      <c r="T38" s="10">
        <v>11.173710015232292</v>
      </c>
      <c r="U38" s="10">
        <v>11.464678209060876</v>
      </c>
      <c r="V38" s="10">
        <v>11.377141608391609</v>
      </c>
      <c r="W38" s="10">
        <v>11.239739311053023</v>
      </c>
      <c r="X38" s="10">
        <v>11.28254633155623</v>
      </c>
      <c r="Y38" s="10">
        <v>11.484003587086487</v>
      </c>
      <c r="Z38" s="10">
        <v>11.917049930491194</v>
      </c>
      <c r="AA38" s="10">
        <v>12.591973606278223</v>
      </c>
      <c r="AB38" s="10">
        <v>13.133050650557623</v>
      </c>
      <c r="AC38" s="10">
        <v>13.648010247052218</v>
      </c>
      <c r="AD38" s="10">
        <v>13.998246208017335</v>
      </c>
      <c r="AE38" s="10">
        <v>14.403652708238509</v>
      </c>
      <c r="AF38" s="10">
        <v>14.621510545905705</v>
      </c>
      <c r="AG38" s="10">
        <v>14.474995585898418</v>
      </c>
      <c r="AH38" s="10">
        <v>14.165215181294478</v>
      </c>
      <c r="AI38" s="10">
        <v>14.243981989144139</v>
      </c>
      <c r="AJ38" s="10">
        <v>14.162842693638538</v>
      </c>
      <c r="AK38" s="10">
        <v>14.293578713796325</v>
      </c>
      <c r="AL38" s="10">
        <v>14.337505678376742</v>
      </c>
      <c r="AM38" s="10">
        <v>14.453947271657595</v>
      </c>
      <c r="AN38" s="10">
        <v>14.786380301941046</v>
      </c>
      <c r="AO38" s="10">
        <v>15.398145941481829</v>
      </c>
      <c r="AP38" s="10">
        <v>15.800371687136392</v>
      </c>
      <c r="AQ38" s="10">
        <v>16.473076923076924</v>
      </c>
      <c r="AR38" s="10">
        <v>16.666612192155668</v>
      </c>
      <c r="AS38" s="10">
        <v>16.821382071236155</v>
      </c>
      <c r="AT38" s="10">
        <v>16.846102111204011</v>
      </c>
      <c r="AU38" s="10">
        <v>17.417132080465851</v>
      </c>
      <c r="AV38" s="10">
        <v>17.711135235732005</v>
      </c>
      <c r="AW38" s="10">
        <v>18.023327323717947</v>
      </c>
      <c r="AX38" s="10">
        <v>18.558912668373591</v>
      </c>
      <c r="AY38" s="10">
        <f t="shared" ref="AY38:BD38" si="17">AY36/AY37</f>
        <v>18.492242934724356</v>
      </c>
      <c r="AZ38" s="10">
        <f t="shared" si="17"/>
        <v>19.519571339939915</v>
      </c>
      <c r="BA38" s="10">
        <f t="shared" si="17"/>
        <v>19.644549763033176</v>
      </c>
      <c r="BB38" s="10">
        <f t="shared" si="17"/>
        <v>19.506190229756587</v>
      </c>
      <c r="BC38" s="10">
        <f t="shared" si="17"/>
        <v>19.489872468117031</v>
      </c>
      <c r="BD38" s="10">
        <f t="shared" si="17"/>
        <v>19.162275946720278</v>
      </c>
    </row>
    <row r="41" spans="1:56" x14ac:dyDescent="0.25">
      <c r="A41" s="64" t="s">
        <v>22</v>
      </c>
      <c r="B41" s="64"/>
    </row>
    <row r="42" spans="1:56" x14ac:dyDescent="0.25">
      <c r="A42" s="5">
        <v>1</v>
      </c>
      <c r="B42" s="9" t="s">
        <v>138</v>
      </c>
    </row>
    <row r="43" spans="1:56" x14ac:dyDescent="0.25">
      <c r="A43" s="5">
        <v>2</v>
      </c>
      <c r="B43" s="9" t="s">
        <v>139</v>
      </c>
    </row>
    <row r="44" spans="1:56" x14ac:dyDescent="0.25">
      <c r="A44" s="5">
        <v>3</v>
      </c>
      <c r="B44" s="9" t="s">
        <v>140</v>
      </c>
    </row>
    <row r="45" spans="1:56" x14ac:dyDescent="0.25">
      <c r="A45" s="5">
        <v>4</v>
      </c>
      <c r="B45" s="9" t="s">
        <v>141</v>
      </c>
    </row>
    <row r="46" spans="1:56" x14ac:dyDescent="0.25">
      <c r="A46" s="5">
        <v>5</v>
      </c>
      <c r="B46" s="9" t="s">
        <v>142</v>
      </c>
    </row>
    <row r="47" spans="1:56" x14ac:dyDescent="0.25">
      <c r="A47" s="5">
        <v>6</v>
      </c>
      <c r="B47" s="9" t="s">
        <v>143</v>
      </c>
    </row>
    <row r="48" spans="1:56" x14ac:dyDescent="0.25">
      <c r="A48" s="5">
        <v>7</v>
      </c>
      <c r="B48" s="9" t="s">
        <v>144</v>
      </c>
    </row>
    <row r="49" spans="1:2" x14ac:dyDescent="0.25">
      <c r="A49" s="5">
        <v>7</v>
      </c>
      <c r="B49" s="9" t="s">
        <v>145</v>
      </c>
    </row>
    <row r="50" spans="1:2" x14ac:dyDescent="0.25">
      <c r="A50" s="5">
        <v>8</v>
      </c>
      <c r="B50" s="9" t="s">
        <v>146</v>
      </c>
    </row>
    <row r="51" spans="1:2" x14ac:dyDescent="0.25">
      <c r="A51" s="5">
        <v>9</v>
      </c>
      <c r="B51" s="9" t="s">
        <v>147</v>
      </c>
    </row>
    <row r="52" spans="1:2" x14ac:dyDescent="0.25">
      <c r="A52" s="5">
        <v>10</v>
      </c>
      <c r="B52" s="9" t="s">
        <v>148</v>
      </c>
    </row>
    <row r="53" spans="1:2" x14ac:dyDescent="0.25">
      <c r="A53" s="5">
        <v>11</v>
      </c>
      <c r="B53" s="9" t="s">
        <v>149</v>
      </c>
    </row>
    <row r="54" spans="1:2" x14ac:dyDescent="0.25">
      <c r="A54" s="5">
        <v>12</v>
      </c>
      <c r="B54" s="9" t="s">
        <v>150</v>
      </c>
    </row>
    <row r="55" spans="1:2" x14ac:dyDescent="0.25">
      <c r="A55" s="5">
        <v>13</v>
      </c>
      <c r="B55" s="9" t="s">
        <v>151</v>
      </c>
    </row>
    <row r="56" spans="1:2" x14ac:dyDescent="0.25">
      <c r="A56" s="5">
        <v>14</v>
      </c>
      <c r="B56" s="9" t="s">
        <v>152</v>
      </c>
    </row>
    <row r="57" spans="1:2" x14ac:dyDescent="0.25">
      <c r="A57" s="5">
        <v>15</v>
      </c>
      <c r="B57" s="9" t="s">
        <v>153</v>
      </c>
    </row>
    <row r="58" spans="1:2" x14ac:dyDescent="0.25">
      <c r="A58" s="5">
        <v>16</v>
      </c>
      <c r="B58" s="9" t="s">
        <v>154</v>
      </c>
    </row>
    <row r="59" spans="1:2" x14ac:dyDescent="0.25">
      <c r="A59" s="5">
        <v>17</v>
      </c>
      <c r="B59" s="9" t="s">
        <v>155</v>
      </c>
    </row>
    <row r="60" spans="1:2" x14ac:dyDescent="0.25">
      <c r="A60" s="5">
        <v>18</v>
      </c>
      <c r="B60" s="9" t="s">
        <v>156</v>
      </c>
    </row>
    <row r="61" spans="1:2" x14ac:dyDescent="0.25">
      <c r="A61" s="5">
        <v>19</v>
      </c>
      <c r="B61" s="9" t="s">
        <v>157</v>
      </c>
    </row>
    <row r="64" spans="1:2" ht="14" x14ac:dyDescent="0.3">
      <c r="A64" s="64" t="s">
        <v>75</v>
      </c>
      <c r="B64" s="72"/>
    </row>
    <row r="65" spans="1:11" ht="14" x14ac:dyDescent="0.3">
      <c r="A65" s="70" t="s">
        <v>158</v>
      </c>
      <c r="B65" s="71"/>
      <c r="C65" s="71"/>
      <c r="D65" s="71"/>
      <c r="E65" s="71"/>
      <c r="F65" s="71"/>
      <c r="G65" s="36"/>
      <c r="H65" s="36"/>
      <c r="I65" s="36"/>
      <c r="J65" s="36"/>
    </row>
    <row r="68" spans="1:11" ht="14" x14ac:dyDescent="0.3">
      <c r="A68" s="64" t="s">
        <v>34</v>
      </c>
      <c r="B68" s="72"/>
    </row>
    <row r="69" spans="1:11" ht="329" customHeight="1" x14ac:dyDescent="0.25">
      <c r="A69" s="63" t="s">
        <v>159</v>
      </c>
      <c r="B69" s="63"/>
      <c r="C69" s="63"/>
      <c r="D69" s="63"/>
      <c r="E69" s="63"/>
      <c r="F69" s="63"/>
      <c r="G69" s="14"/>
      <c r="H69" s="14"/>
      <c r="I69" s="14"/>
      <c r="J69" s="14"/>
      <c r="K69" s="14"/>
    </row>
    <row r="72" spans="1:11" ht="14" x14ac:dyDescent="0.3">
      <c r="A72" s="64" t="s">
        <v>36</v>
      </c>
      <c r="B72" s="72"/>
    </row>
    <row r="73" spans="1:11" ht="50" customHeight="1" x14ac:dyDescent="0.25">
      <c r="A73" s="65"/>
      <c r="B73" s="69"/>
      <c r="C73" s="69"/>
      <c r="D73" s="69"/>
      <c r="E73" s="69"/>
      <c r="F73" s="69"/>
      <c r="G73" s="69"/>
      <c r="H73" s="69"/>
      <c r="I73" s="69"/>
      <c r="J73" s="69"/>
      <c r="K73" s="69"/>
    </row>
    <row r="75" spans="1:11" ht="14" x14ac:dyDescent="0.3">
      <c r="A75" s="64" t="s">
        <v>37</v>
      </c>
      <c r="B75" s="72"/>
    </row>
    <row r="76" spans="1:11" ht="84.75" customHeight="1" x14ac:dyDescent="0.25">
      <c r="A76" s="65"/>
      <c r="B76" s="65"/>
      <c r="C76" s="65"/>
      <c r="D76" s="65"/>
      <c r="E76" s="65"/>
      <c r="F76" s="65"/>
      <c r="G76" s="14"/>
      <c r="H76" s="14"/>
      <c r="I76" s="14"/>
      <c r="J76" s="14"/>
      <c r="K76" s="14"/>
    </row>
    <row r="77" spans="1:11" customFormat="1" x14ac:dyDescent="0.3">
      <c r="A77" s="32"/>
    </row>
    <row r="78" spans="1:11" customFormat="1" x14ac:dyDescent="0.3">
      <c r="A78" s="32"/>
    </row>
    <row r="79" spans="1:11" customFormat="1" x14ac:dyDescent="0.3">
      <c r="A79" s="32"/>
    </row>
    <row r="80" spans="1:11" customFormat="1" ht="69.75" customHeight="1" x14ac:dyDescent="0.3">
      <c r="A80" s="32"/>
    </row>
    <row r="81" spans="1:2" customFormat="1" x14ac:dyDescent="0.3">
      <c r="A81" s="32"/>
    </row>
    <row r="82" spans="1:2" customFormat="1" x14ac:dyDescent="0.3">
      <c r="A82" s="32"/>
      <c r="B82" s="57">
        <f>321000000000/([1]POP!BN4*1000)/52/40</f>
        <v>26.029982232015222</v>
      </c>
    </row>
    <row r="83" spans="1:2" x14ac:dyDescent="0.25">
      <c r="A83" s="58"/>
    </row>
  </sheetData>
  <mergeCells count="11">
    <mergeCell ref="A68:B68"/>
    <mergeCell ref="A10:B10"/>
    <mergeCell ref="A19:B19"/>
    <mergeCell ref="A41:B41"/>
    <mergeCell ref="A64:B64"/>
    <mergeCell ref="A65:F65"/>
    <mergeCell ref="A69:F69"/>
    <mergeCell ref="A72:B72"/>
    <mergeCell ref="A73:K73"/>
    <mergeCell ref="A75:B75"/>
    <mergeCell ref="A76:F76"/>
  </mergeCells>
  <pageMargins left="0.75000000000000011" right="0.75000000000000011" top="1" bottom="1" header="0.5" footer="0.5"/>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9"/>
  <sheetViews>
    <sheetView zoomScale="90" zoomScaleNormal="90" workbookViewId="0">
      <pane xSplit="2" ySplit="2" topLeftCell="F18" activePane="bottomRight" state="frozen"/>
      <selection activeCell="A32" sqref="A32:B32"/>
      <selection pane="topRight" activeCell="A32" sqref="A32:B32"/>
      <selection pane="bottomLeft" activeCell="A32" sqref="A32:B32"/>
      <selection pane="bottomRight" activeCell="I35" sqref="I35"/>
    </sheetView>
  </sheetViews>
  <sheetFormatPr defaultColWidth="11" defaultRowHeight="13.5" x14ac:dyDescent="0.25"/>
  <cols>
    <col min="1" max="1" width="10.53515625" style="9" customWidth="1"/>
    <col min="2" max="2" width="52.53515625" style="9" customWidth="1"/>
    <col min="3" max="55" width="15.53515625" style="9" customWidth="1"/>
    <col min="56" max="16384" width="11" style="9"/>
  </cols>
  <sheetData>
    <row r="1" spans="1:70" s="2" customFormat="1" ht="18" thickBot="1" x14ac:dyDescent="0.4">
      <c r="A1" s="1" t="s">
        <v>160</v>
      </c>
      <c r="B1" s="1"/>
      <c r="C1" s="1"/>
      <c r="D1" s="1"/>
      <c r="E1" s="1"/>
    </row>
    <row r="2" spans="1:70" s="3" customFormat="1" ht="14" thickTop="1" x14ac:dyDescent="0.25">
      <c r="B2" s="4" t="s">
        <v>1</v>
      </c>
      <c r="C2" s="3">
        <v>1960</v>
      </c>
      <c r="D2" s="3">
        <v>1961</v>
      </c>
      <c r="E2" s="3">
        <v>1962</v>
      </c>
      <c r="F2" s="3">
        <v>1963</v>
      </c>
      <c r="G2" s="3">
        <v>1964</v>
      </c>
      <c r="H2" s="3">
        <v>1965</v>
      </c>
      <c r="I2" s="3">
        <v>1966</v>
      </c>
      <c r="J2" s="3">
        <v>1967</v>
      </c>
      <c r="K2" s="3">
        <v>1968</v>
      </c>
      <c r="L2" s="3">
        <v>1969</v>
      </c>
      <c r="M2" s="3">
        <v>1970</v>
      </c>
      <c r="N2" s="3">
        <v>1971</v>
      </c>
      <c r="O2" s="3">
        <v>1972</v>
      </c>
      <c r="P2" s="3">
        <v>1973</v>
      </c>
      <c r="Q2" s="3">
        <v>1974</v>
      </c>
      <c r="R2" s="3">
        <v>1975</v>
      </c>
      <c r="S2" s="3">
        <v>1976</v>
      </c>
      <c r="T2" s="3">
        <v>1977</v>
      </c>
      <c r="U2" s="3">
        <v>1978</v>
      </c>
      <c r="V2" s="3">
        <v>1979</v>
      </c>
      <c r="W2" s="3">
        <v>1980</v>
      </c>
      <c r="X2" s="3">
        <v>1981</v>
      </c>
      <c r="Y2" s="3">
        <v>1982</v>
      </c>
      <c r="Z2" s="3">
        <v>1983</v>
      </c>
      <c r="AA2" s="3">
        <v>1984</v>
      </c>
      <c r="AB2" s="3">
        <v>1985</v>
      </c>
      <c r="AC2" s="3">
        <v>1986</v>
      </c>
      <c r="AD2" s="3">
        <v>1987</v>
      </c>
      <c r="AE2" s="3">
        <v>1988</v>
      </c>
      <c r="AF2" s="3">
        <v>1989</v>
      </c>
      <c r="AG2" s="3">
        <v>1990</v>
      </c>
      <c r="AH2" s="3">
        <v>1991</v>
      </c>
      <c r="AI2" s="3">
        <v>1992</v>
      </c>
      <c r="AJ2" s="3">
        <v>1993</v>
      </c>
      <c r="AK2" s="3">
        <v>1994</v>
      </c>
      <c r="AL2" s="3">
        <v>1995</v>
      </c>
      <c r="AM2" s="3">
        <v>1996</v>
      </c>
      <c r="AN2" s="3">
        <v>1997</v>
      </c>
      <c r="AO2" s="3">
        <v>1998</v>
      </c>
      <c r="AP2" s="3">
        <v>1999</v>
      </c>
      <c r="AQ2" s="3">
        <v>2000</v>
      </c>
      <c r="AR2" s="3">
        <v>2001</v>
      </c>
      <c r="AS2" s="3">
        <v>2002</v>
      </c>
      <c r="AT2" s="3">
        <v>2003</v>
      </c>
      <c r="AU2" s="3">
        <v>2004</v>
      </c>
      <c r="AV2" s="3">
        <v>2005</v>
      </c>
      <c r="AW2" s="3">
        <v>2006</v>
      </c>
      <c r="AX2" s="3">
        <v>2007</v>
      </c>
      <c r="AY2" s="3">
        <v>2008</v>
      </c>
      <c r="AZ2" s="3">
        <v>2009</v>
      </c>
      <c r="BA2" s="3">
        <v>2010</v>
      </c>
      <c r="BB2" s="3">
        <v>2011</v>
      </c>
      <c r="BC2" s="3">
        <v>2012</v>
      </c>
      <c r="BD2" s="3">
        <v>2013</v>
      </c>
    </row>
    <row r="3" spans="1:70" s="23" customFormat="1" x14ac:dyDescent="0.25">
      <c r="A3" s="5">
        <v>1</v>
      </c>
      <c r="B3" s="23" t="s">
        <v>161</v>
      </c>
      <c r="C3" s="23">
        <f t="shared" ref="C3:BA3" si="0">C14</f>
        <v>0.15851796912620175</v>
      </c>
      <c r="D3" s="23">
        <f t="shared" si="0"/>
        <v>0.33542416340484832</v>
      </c>
      <c r="E3" s="23">
        <f t="shared" si="0"/>
        <v>0.52652167386805915</v>
      </c>
      <c r="F3" s="23">
        <f t="shared" si="0"/>
        <v>0.69601568362202892</v>
      </c>
      <c r="G3" s="23">
        <f t="shared" si="0"/>
        <v>0.87168519300220448</v>
      </c>
      <c r="H3" s="23">
        <f t="shared" si="0"/>
        <v>1.2320962620237466</v>
      </c>
      <c r="I3" s="23">
        <f t="shared" si="0"/>
        <v>1.6523733211233211</v>
      </c>
      <c r="J3" s="23">
        <f t="shared" si="0"/>
        <v>1.7545472845122589</v>
      </c>
      <c r="K3" s="23">
        <f t="shared" si="0"/>
        <v>2.090869231612408</v>
      </c>
      <c r="L3" s="23">
        <f t="shared" si="0"/>
        <v>2.1546460624540527</v>
      </c>
      <c r="M3" s="23">
        <f t="shared" si="0"/>
        <v>2.0667537990363418</v>
      </c>
      <c r="N3" s="23">
        <f t="shared" si="0"/>
        <v>1.838140045555015</v>
      </c>
      <c r="O3" s="23">
        <f t="shared" si="0"/>
        <v>1.7580792392422913</v>
      </c>
      <c r="P3" s="23">
        <f t="shared" si="0"/>
        <v>1.9957321303012143</v>
      </c>
      <c r="Q3" s="23">
        <f t="shared" si="0"/>
        <v>2.7234776997390746</v>
      </c>
      <c r="R3" s="23">
        <f t="shared" si="0"/>
        <v>1.5561519263982073</v>
      </c>
      <c r="S3" s="23">
        <f t="shared" si="0"/>
        <v>1.429770908340404</v>
      </c>
      <c r="T3" s="23">
        <f t="shared" si="0"/>
        <v>1.3386321223761461</v>
      </c>
      <c r="U3" s="23">
        <f t="shared" si="0"/>
        <v>1.107161758429364</v>
      </c>
      <c r="V3" s="23">
        <f t="shared" si="0"/>
        <v>0.69460487436404439</v>
      </c>
      <c r="W3" s="23">
        <f t="shared" si="0"/>
        <v>2.0730064913631865</v>
      </c>
      <c r="X3" s="23">
        <f t="shared" si="0"/>
        <v>1.9167911586030175</v>
      </c>
      <c r="Y3" s="23">
        <f t="shared" si="0"/>
        <v>1.5049217832723256</v>
      </c>
      <c r="Z3" s="23">
        <f t="shared" si="0"/>
        <v>1.9130598993977554</v>
      </c>
      <c r="AA3" s="23">
        <f t="shared" si="0"/>
        <v>2.1804176826036255</v>
      </c>
      <c r="AB3" s="23">
        <f t="shared" si="0"/>
        <v>2.5151006203661672</v>
      </c>
      <c r="AC3" s="23">
        <f t="shared" si="0"/>
        <v>3.0139676762460805</v>
      </c>
      <c r="AD3" s="23">
        <f t="shared" si="0"/>
        <v>4.1666877159095126</v>
      </c>
      <c r="AE3" s="23">
        <f t="shared" si="0"/>
        <v>4.0864829713004962</v>
      </c>
      <c r="AF3" s="23">
        <f t="shared" si="0"/>
        <v>3.8877922688285751</v>
      </c>
      <c r="AG3" s="23">
        <f t="shared" si="0"/>
        <v>3.7903554560276898</v>
      </c>
      <c r="AH3" s="23">
        <f t="shared" si="0"/>
        <v>3.3261628343630552</v>
      </c>
      <c r="AI3" s="23">
        <f t="shared" si="0"/>
        <v>3.270932580677858</v>
      </c>
      <c r="AJ3" s="23">
        <f t="shared" si="0"/>
        <v>3.6240444138366184</v>
      </c>
      <c r="AK3" s="23">
        <f t="shared" si="0"/>
        <v>3.8560624947743665</v>
      </c>
      <c r="AL3" s="23">
        <f t="shared" si="0"/>
        <v>4.3823688025296867</v>
      </c>
      <c r="AM3" s="23">
        <f t="shared" si="0"/>
        <v>5.903181956539493</v>
      </c>
      <c r="AN3" s="23">
        <f t="shared" si="0"/>
        <v>6.8301173312011505</v>
      </c>
      <c r="AO3" s="23">
        <f t="shared" si="0"/>
        <v>8.3410470756269621</v>
      </c>
      <c r="AP3" s="23">
        <f t="shared" si="0"/>
        <v>10.281103426032109</v>
      </c>
      <c r="AQ3" s="23">
        <f t="shared" si="0"/>
        <v>11.091410912493087</v>
      </c>
      <c r="AR3" s="23">
        <f t="shared" si="0"/>
        <v>11.819325357844514</v>
      </c>
      <c r="AS3" s="23">
        <f t="shared" si="0"/>
        <v>12.3797943884307</v>
      </c>
      <c r="AT3" s="23">
        <f t="shared" si="0"/>
        <v>11.237625382911054</v>
      </c>
      <c r="AU3" s="23">
        <f t="shared" si="0"/>
        <v>11.683467626292286</v>
      </c>
      <c r="AV3" s="23">
        <f t="shared" si="0"/>
        <v>16.824536390119128</v>
      </c>
      <c r="AW3" s="23">
        <f t="shared" si="0"/>
        <v>17.191167776057274</v>
      </c>
      <c r="AX3" s="23">
        <f t="shared" si="0"/>
        <v>14.524468784227819</v>
      </c>
      <c r="AY3" s="23">
        <f t="shared" si="0"/>
        <v>9.040444782098211</v>
      </c>
      <c r="AZ3" s="23">
        <f t="shared" si="0"/>
        <v>-0.88174986808075417</v>
      </c>
      <c r="BA3" s="23">
        <f t="shared" si="0"/>
        <v>3.3152047806442213</v>
      </c>
      <c r="BB3" s="23">
        <f>BB14</f>
        <v>4.8181365375234284</v>
      </c>
      <c r="BC3" s="23">
        <f>BC14</f>
        <v>7.9844208923463107</v>
      </c>
      <c r="BD3" s="23">
        <f>BD14</f>
        <v>9.9198941634467701</v>
      </c>
    </row>
    <row r="4" spans="1:70" x14ac:dyDescent="0.25">
      <c r="A4" s="5"/>
    </row>
    <row r="5" spans="1:70" x14ac:dyDescent="0.25">
      <c r="A5" s="64" t="s">
        <v>6</v>
      </c>
      <c r="B5" s="64"/>
    </row>
    <row r="6" spans="1:70" x14ac:dyDescent="0.25">
      <c r="A6" s="9">
        <v>1</v>
      </c>
      <c r="B6" s="9" t="s">
        <v>162</v>
      </c>
    </row>
    <row r="7" spans="1:70" x14ac:dyDescent="0.25">
      <c r="A7" s="9">
        <v>2</v>
      </c>
      <c r="B7" s="9" t="s">
        <v>163</v>
      </c>
    </row>
    <row r="8" spans="1:70" x14ac:dyDescent="0.25">
      <c r="A8" s="9">
        <v>3</v>
      </c>
      <c r="B8" s="9" t="s">
        <v>164</v>
      </c>
    </row>
    <row r="9" spans="1:70" x14ac:dyDescent="0.25">
      <c r="A9" s="9">
        <v>4</v>
      </c>
      <c r="B9" s="9" t="s">
        <v>165</v>
      </c>
    </row>
    <row r="10" spans="1:70" x14ac:dyDescent="0.25">
      <c r="A10" s="9">
        <v>5</v>
      </c>
      <c r="B10" s="9" t="s">
        <v>164</v>
      </c>
    </row>
    <row r="13" spans="1:70" ht="14" x14ac:dyDescent="0.3">
      <c r="A13" s="64" t="s">
        <v>12</v>
      </c>
      <c r="B13" s="72"/>
    </row>
    <row r="14" spans="1:70" s="10" customFormat="1" x14ac:dyDescent="0.25">
      <c r="A14" s="10">
        <v>1</v>
      </c>
      <c r="B14" s="10" t="s">
        <v>166</v>
      </c>
      <c r="C14" s="10">
        <f>C18*C17</f>
        <v>0.15851796912620175</v>
      </c>
      <c r="D14" s="10">
        <f t="shared" ref="D14:BB14" si="1">D18*D17</f>
        <v>0.33542416340484832</v>
      </c>
      <c r="E14" s="10">
        <f t="shared" si="1"/>
        <v>0.52652167386805915</v>
      </c>
      <c r="F14" s="10">
        <f t="shared" si="1"/>
        <v>0.69601568362202892</v>
      </c>
      <c r="G14" s="10">
        <f t="shared" si="1"/>
        <v>0.87168519300220448</v>
      </c>
      <c r="H14" s="10">
        <f t="shared" si="1"/>
        <v>1.2320962620237466</v>
      </c>
      <c r="I14" s="10">
        <f t="shared" si="1"/>
        <v>1.6523733211233211</v>
      </c>
      <c r="J14" s="10">
        <f t="shared" si="1"/>
        <v>1.7545472845122589</v>
      </c>
      <c r="K14" s="10">
        <f t="shared" si="1"/>
        <v>2.090869231612408</v>
      </c>
      <c r="L14" s="10">
        <f t="shared" si="1"/>
        <v>2.1546460624540527</v>
      </c>
      <c r="M14" s="10">
        <f t="shared" si="1"/>
        <v>2.0667537990363418</v>
      </c>
      <c r="N14" s="10">
        <f t="shared" si="1"/>
        <v>1.838140045555015</v>
      </c>
      <c r="O14" s="10">
        <f t="shared" si="1"/>
        <v>1.7580792392422913</v>
      </c>
      <c r="P14" s="10">
        <f t="shared" si="1"/>
        <v>1.9957321303012143</v>
      </c>
      <c r="Q14" s="10">
        <f t="shared" si="1"/>
        <v>2.7234776997390746</v>
      </c>
      <c r="R14" s="10">
        <f t="shared" si="1"/>
        <v>1.5561519263982073</v>
      </c>
      <c r="S14" s="10">
        <f t="shared" si="1"/>
        <v>1.429770908340404</v>
      </c>
      <c r="T14" s="10">
        <f t="shared" si="1"/>
        <v>1.3386321223761461</v>
      </c>
      <c r="U14" s="10">
        <f t="shared" si="1"/>
        <v>1.107161758429364</v>
      </c>
      <c r="V14" s="10">
        <f t="shared" si="1"/>
        <v>0.69460487436404439</v>
      </c>
      <c r="W14" s="10">
        <f t="shared" si="1"/>
        <v>2.0730064913631865</v>
      </c>
      <c r="X14" s="10">
        <f t="shared" si="1"/>
        <v>1.9167911586030175</v>
      </c>
      <c r="Y14" s="10">
        <f t="shared" si="1"/>
        <v>1.5049217832723256</v>
      </c>
      <c r="Z14" s="10">
        <f t="shared" si="1"/>
        <v>1.9130598993977554</v>
      </c>
      <c r="AA14" s="10">
        <f t="shared" si="1"/>
        <v>2.1804176826036255</v>
      </c>
      <c r="AB14" s="10">
        <f t="shared" si="1"/>
        <v>2.5151006203661672</v>
      </c>
      <c r="AC14" s="10">
        <f t="shared" si="1"/>
        <v>3.0139676762460805</v>
      </c>
      <c r="AD14" s="10">
        <f t="shared" si="1"/>
        <v>4.1666877159095126</v>
      </c>
      <c r="AE14" s="10">
        <f t="shared" si="1"/>
        <v>4.0864829713004962</v>
      </c>
      <c r="AF14" s="10">
        <f t="shared" si="1"/>
        <v>3.8877922688285751</v>
      </c>
      <c r="AG14" s="10">
        <f t="shared" si="1"/>
        <v>3.7903554560276898</v>
      </c>
      <c r="AH14" s="10">
        <f t="shared" si="1"/>
        <v>3.3261628343630552</v>
      </c>
      <c r="AI14" s="10">
        <f t="shared" si="1"/>
        <v>3.270932580677858</v>
      </c>
      <c r="AJ14" s="10">
        <f t="shared" si="1"/>
        <v>3.6240444138366184</v>
      </c>
      <c r="AK14" s="10">
        <f t="shared" si="1"/>
        <v>3.8560624947743665</v>
      </c>
      <c r="AL14" s="10">
        <f t="shared" si="1"/>
        <v>4.3823688025296867</v>
      </c>
      <c r="AM14" s="10">
        <f t="shared" si="1"/>
        <v>5.903181956539493</v>
      </c>
      <c r="AN14" s="10">
        <f t="shared" si="1"/>
        <v>6.8301173312011505</v>
      </c>
      <c r="AO14" s="10">
        <f t="shared" si="1"/>
        <v>8.3410470756269621</v>
      </c>
      <c r="AP14" s="10">
        <f t="shared" si="1"/>
        <v>10.281103426032109</v>
      </c>
      <c r="AQ14" s="10">
        <f t="shared" si="1"/>
        <v>11.091410912493087</v>
      </c>
      <c r="AR14" s="10">
        <f t="shared" si="1"/>
        <v>11.819325357844514</v>
      </c>
      <c r="AS14" s="10">
        <f t="shared" si="1"/>
        <v>12.3797943884307</v>
      </c>
      <c r="AT14" s="10">
        <f t="shared" si="1"/>
        <v>11.237625382911054</v>
      </c>
      <c r="AU14" s="10">
        <f t="shared" si="1"/>
        <v>11.683467626292286</v>
      </c>
      <c r="AV14" s="10">
        <f t="shared" si="1"/>
        <v>16.824536390119128</v>
      </c>
      <c r="AW14" s="10">
        <f t="shared" si="1"/>
        <v>17.191167776057274</v>
      </c>
      <c r="AX14" s="10">
        <f t="shared" si="1"/>
        <v>14.524468784227819</v>
      </c>
      <c r="AY14" s="10">
        <f t="shared" si="1"/>
        <v>9.040444782098211</v>
      </c>
      <c r="AZ14" s="10">
        <f t="shared" si="1"/>
        <v>-0.88174986808075417</v>
      </c>
      <c r="BA14" s="10">
        <f t="shared" si="1"/>
        <v>3.3152047806442213</v>
      </c>
      <c r="BB14" s="10">
        <f t="shared" si="1"/>
        <v>4.8181365375234284</v>
      </c>
      <c r="BC14" s="10">
        <f>BC18*BC17</f>
        <v>7.9844208923463107</v>
      </c>
      <c r="BD14" s="10">
        <f>BD18*BD17</f>
        <v>9.9198941634467701</v>
      </c>
      <c r="BE14" s="17"/>
      <c r="BF14" s="17"/>
      <c r="BG14" s="17"/>
      <c r="BH14" s="17"/>
      <c r="BI14" s="17"/>
      <c r="BJ14" s="17"/>
      <c r="BK14" s="17"/>
      <c r="BL14" s="17"/>
      <c r="BM14" s="17"/>
      <c r="BN14" s="17"/>
      <c r="BO14" s="17"/>
      <c r="BP14" s="17"/>
      <c r="BQ14" s="17"/>
      <c r="BR14" s="17"/>
    </row>
    <row r="15" spans="1:70" s="11" customFormat="1" x14ac:dyDescent="0.25">
      <c r="A15" s="11">
        <v>2</v>
      </c>
      <c r="B15" s="11" t="s">
        <v>167</v>
      </c>
      <c r="C15" s="11">
        <v>9.1999999999999993</v>
      </c>
      <c r="D15" s="11">
        <v>19.399999999999999</v>
      </c>
      <c r="E15" s="11">
        <v>30.1</v>
      </c>
      <c r="F15" s="11">
        <v>38.9</v>
      </c>
      <c r="G15" s="11">
        <v>47.9</v>
      </c>
      <c r="H15" s="11">
        <v>66.5</v>
      </c>
      <c r="I15" s="11">
        <v>87.9</v>
      </c>
      <c r="J15" s="11">
        <v>92.8</v>
      </c>
      <c r="K15" s="11">
        <v>110</v>
      </c>
      <c r="L15" s="11">
        <v>112.9</v>
      </c>
      <c r="M15" s="11">
        <v>108</v>
      </c>
      <c r="N15" s="11">
        <v>95</v>
      </c>
      <c r="O15" s="11">
        <v>90.6</v>
      </c>
      <c r="P15" s="11">
        <v>103.2</v>
      </c>
      <c r="Q15" s="11">
        <v>141.4</v>
      </c>
      <c r="R15" s="11">
        <v>81.2</v>
      </c>
      <c r="S15" s="11">
        <v>75.099999999999994</v>
      </c>
      <c r="T15" s="11">
        <v>70.7</v>
      </c>
      <c r="U15" s="11">
        <v>58.9</v>
      </c>
      <c r="V15" s="11">
        <v>37.299999999999997</v>
      </c>
      <c r="W15" s="11">
        <v>111.7</v>
      </c>
      <c r="X15" s="11">
        <v>103.2</v>
      </c>
      <c r="Y15" s="11">
        <v>81.400000000000006</v>
      </c>
      <c r="Z15" s="11">
        <v>103.7</v>
      </c>
      <c r="AA15" s="11">
        <v>117.8</v>
      </c>
      <c r="AB15" s="11">
        <v>135.6</v>
      </c>
      <c r="AC15" s="11">
        <v>161.30000000000001</v>
      </c>
      <c r="AD15" s="11">
        <v>221.1</v>
      </c>
      <c r="AE15" s="11">
        <v>214.5</v>
      </c>
      <c r="AF15" s="11">
        <v>203</v>
      </c>
      <c r="AG15" s="11">
        <v>197.9</v>
      </c>
      <c r="AH15" s="11">
        <v>176</v>
      </c>
      <c r="AI15" s="11">
        <v>174.8</v>
      </c>
      <c r="AJ15" s="11">
        <v>193.5</v>
      </c>
      <c r="AK15" s="11">
        <v>206.1</v>
      </c>
      <c r="AL15" s="11">
        <v>234.7</v>
      </c>
      <c r="AM15" s="11">
        <v>316.60000000000002</v>
      </c>
      <c r="AN15" s="11">
        <v>367.3</v>
      </c>
      <c r="AO15" s="11">
        <v>450.1</v>
      </c>
      <c r="AP15" s="11">
        <v>556.29999999999995</v>
      </c>
      <c r="AQ15" s="11">
        <v>601.4</v>
      </c>
      <c r="AR15" s="11">
        <v>641.1</v>
      </c>
      <c r="AS15" s="11">
        <v>654.9</v>
      </c>
      <c r="AT15" s="11">
        <v>593.5</v>
      </c>
      <c r="AU15" s="11">
        <v>617.79999999999995</v>
      </c>
      <c r="AV15" s="11">
        <v>891.8</v>
      </c>
      <c r="AW15" s="11">
        <v>915.6</v>
      </c>
      <c r="AX15" s="11">
        <v>778.8</v>
      </c>
      <c r="AY15" s="11">
        <v>487.9</v>
      </c>
      <c r="AZ15" s="11">
        <v>-47.5</v>
      </c>
      <c r="BA15" s="11">
        <v>177.3</v>
      </c>
      <c r="BB15" s="11">
        <v>257.60000000000002</v>
      </c>
      <c r="BC15" s="11">
        <v>425.9</v>
      </c>
      <c r="BD15" s="59">
        <v>527.20000000000005</v>
      </c>
      <c r="BE15" s="17"/>
      <c r="BF15" s="17"/>
      <c r="BG15" s="17"/>
      <c r="BH15" s="17"/>
      <c r="BI15" s="17"/>
      <c r="BJ15" s="17"/>
      <c r="BK15" s="17"/>
      <c r="BL15" s="17"/>
      <c r="BM15" s="17"/>
      <c r="BN15" s="17"/>
      <c r="BO15" s="17"/>
      <c r="BP15" s="17"/>
      <c r="BQ15" s="17"/>
      <c r="BR15" s="17"/>
    </row>
    <row r="16" spans="1:70" s="11" customFormat="1" x14ac:dyDescent="0.25">
      <c r="A16" s="11">
        <v>3</v>
      </c>
      <c r="B16" s="11" t="s">
        <v>168</v>
      </c>
      <c r="C16" s="11">
        <v>180671</v>
      </c>
      <c r="D16" s="11">
        <v>183691</v>
      </c>
      <c r="E16" s="11">
        <v>186538</v>
      </c>
      <c r="F16" s="11">
        <v>189242</v>
      </c>
      <c r="G16" s="11">
        <v>191889</v>
      </c>
      <c r="H16" s="11">
        <v>194303</v>
      </c>
      <c r="I16" s="11">
        <v>196560</v>
      </c>
      <c r="J16" s="11">
        <v>198712</v>
      </c>
      <c r="K16" s="11">
        <v>200706</v>
      </c>
      <c r="L16" s="11">
        <v>202677</v>
      </c>
      <c r="M16" s="11">
        <v>205052</v>
      </c>
      <c r="N16" s="11">
        <v>207661</v>
      </c>
      <c r="O16" s="11">
        <v>209896</v>
      </c>
      <c r="P16" s="11">
        <v>211909</v>
      </c>
      <c r="Q16" s="11">
        <v>213854</v>
      </c>
      <c r="R16" s="11">
        <v>215973</v>
      </c>
      <c r="S16" s="11">
        <v>218035</v>
      </c>
      <c r="T16" s="11">
        <v>220239</v>
      </c>
      <c r="U16" s="11">
        <v>222585</v>
      </c>
      <c r="V16" s="11">
        <v>225055</v>
      </c>
      <c r="W16" s="11">
        <v>227225</v>
      </c>
      <c r="X16" s="11">
        <v>229466</v>
      </c>
      <c r="Y16" s="11">
        <v>231664</v>
      </c>
      <c r="Z16" s="11">
        <v>233792</v>
      </c>
      <c r="AA16" s="11">
        <v>235825</v>
      </c>
      <c r="AB16" s="11">
        <v>237924</v>
      </c>
      <c r="AC16" s="11">
        <v>240133</v>
      </c>
      <c r="AD16" s="11">
        <v>242289</v>
      </c>
      <c r="AE16" s="11">
        <v>244499</v>
      </c>
      <c r="AF16" s="11">
        <v>246819</v>
      </c>
      <c r="AG16" s="11">
        <v>249623</v>
      </c>
      <c r="AH16" s="11">
        <v>252981</v>
      </c>
      <c r="AI16" s="11">
        <v>256514</v>
      </c>
      <c r="AJ16" s="11">
        <v>259919</v>
      </c>
      <c r="AK16" s="11">
        <v>263126</v>
      </c>
      <c r="AL16" s="11">
        <v>266278</v>
      </c>
      <c r="AM16" s="11">
        <v>269394</v>
      </c>
      <c r="AN16" s="11">
        <v>272647</v>
      </c>
      <c r="AO16" s="11">
        <v>275854</v>
      </c>
      <c r="AP16" s="11">
        <v>279040</v>
      </c>
      <c r="AQ16" s="11">
        <v>282172</v>
      </c>
      <c r="AR16" s="11">
        <v>285040</v>
      </c>
      <c r="AS16" s="11">
        <v>287727</v>
      </c>
      <c r="AT16" s="11">
        <v>290211</v>
      </c>
      <c r="AU16" s="11">
        <v>292892</v>
      </c>
      <c r="AV16" s="11">
        <v>295561</v>
      </c>
      <c r="AW16" s="11">
        <v>298362</v>
      </c>
      <c r="AX16" s="11">
        <v>301290</v>
      </c>
      <c r="AY16" s="11">
        <v>304059</v>
      </c>
      <c r="AZ16" s="11">
        <v>307006</v>
      </c>
      <c r="BA16" s="11">
        <v>308745</v>
      </c>
      <c r="BB16" s="11">
        <v>311592</v>
      </c>
      <c r="BC16" s="11">
        <v>313914</v>
      </c>
      <c r="BD16" s="60">
        <f>[1]POP!BN3</f>
        <v>315091.13799999998</v>
      </c>
      <c r="BE16" s="17"/>
      <c r="BF16" s="17"/>
      <c r="BG16" s="17"/>
      <c r="BH16" s="17"/>
      <c r="BI16" s="17"/>
      <c r="BJ16" s="17"/>
      <c r="BK16" s="17"/>
      <c r="BL16" s="17"/>
      <c r="BM16" s="17"/>
      <c r="BN16" s="17"/>
      <c r="BO16" s="17"/>
      <c r="BP16" s="17"/>
      <c r="BQ16" s="17"/>
      <c r="BR16" s="17"/>
    </row>
    <row r="17" spans="1:70" s="11" customFormat="1" x14ac:dyDescent="0.25">
      <c r="A17" s="11">
        <v>4</v>
      </c>
      <c r="B17" s="11" t="s">
        <v>169</v>
      </c>
      <c r="C17" s="11">
        <f>C15/C16</f>
        <v>5.0921287865789192E-5</v>
      </c>
      <c r="D17" s="11">
        <f t="shared" ref="D17:BB17" si="2">D15/D16</f>
        <v>1.0561214212999003E-4</v>
      </c>
      <c r="E17" s="11">
        <f t="shared" si="2"/>
        <v>1.6136122398653359E-4</v>
      </c>
      <c r="F17" s="11">
        <f t="shared" si="2"/>
        <v>2.0555690597224717E-4</v>
      </c>
      <c r="G17" s="11">
        <f t="shared" si="2"/>
        <v>2.4962348024118111E-4</v>
      </c>
      <c r="H17" s="11">
        <f t="shared" si="2"/>
        <v>3.4224896167326291E-4</v>
      </c>
      <c r="I17" s="11">
        <f t="shared" si="2"/>
        <v>4.4719169719169722E-4</v>
      </c>
      <c r="J17" s="11">
        <f t="shared" si="2"/>
        <v>4.6700752848343331E-4</v>
      </c>
      <c r="K17" s="11">
        <f t="shared" si="2"/>
        <v>5.4806532938726294E-4</v>
      </c>
      <c r="L17" s="11">
        <f t="shared" si="2"/>
        <v>5.5704396650828661E-4</v>
      </c>
      <c r="M17" s="11">
        <f t="shared" si="2"/>
        <v>5.2669566744045413E-4</v>
      </c>
      <c r="N17" s="11">
        <f t="shared" si="2"/>
        <v>4.5747636773395099E-4</v>
      </c>
      <c r="O17" s="11">
        <f t="shared" si="2"/>
        <v>4.3164233715744935E-4</v>
      </c>
      <c r="P17" s="11">
        <f t="shared" si="2"/>
        <v>4.8700149592513769E-4</v>
      </c>
      <c r="Q17" s="11">
        <f t="shared" si="2"/>
        <v>6.6119876177205016E-4</v>
      </c>
      <c r="R17" s="11">
        <f t="shared" si="2"/>
        <v>3.7597292254124362E-4</v>
      </c>
      <c r="S17" s="11">
        <f t="shared" si="2"/>
        <v>3.4444011282592244E-4</v>
      </c>
      <c r="T17" s="11">
        <f t="shared" si="2"/>
        <v>3.210148974523132E-4</v>
      </c>
      <c r="U17" s="11">
        <f t="shared" si="2"/>
        <v>2.6461801109688431E-4</v>
      </c>
      <c r="V17" s="11">
        <f t="shared" si="2"/>
        <v>1.6573726422430073E-4</v>
      </c>
      <c r="W17" s="11">
        <f t="shared" si="2"/>
        <v>4.9158323247882056E-4</v>
      </c>
      <c r="X17" s="11">
        <f t="shared" si="2"/>
        <v>4.4973983073745132E-4</v>
      </c>
      <c r="Y17" s="11">
        <f t="shared" si="2"/>
        <v>3.513709510325299E-4</v>
      </c>
      <c r="Z17" s="11">
        <f t="shared" si="2"/>
        <v>4.4355666575417467E-4</v>
      </c>
      <c r="AA17" s="11">
        <f t="shared" si="2"/>
        <v>4.9952295134103673E-4</v>
      </c>
      <c r="AB17" s="11">
        <f t="shared" si="2"/>
        <v>5.6992989357946232E-4</v>
      </c>
      <c r="AC17" s="11">
        <f t="shared" si="2"/>
        <v>6.7171109343572104E-4</v>
      </c>
      <c r="AD17" s="11">
        <f t="shared" si="2"/>
        <v>9.1254658692718196E-4</v>
      </c>
      <c r="AE17" s="11">
        <f t="shared" si="2"/>
        <v>8.7730420165317644E-4</v>
      </c>
      <c r="AF17" s="11">
        <f t="shared" si="2"/>
        <v>8.2246504523557753E-4</v>
      </c>
      <c r="AG17" s="11">
        <f t="shared" si="2"/>
        <v>7.9279553566778704E-4</v>
      </c>
      <c r="AH17" s="11">
        <f t="shared" si="2"/>
        <v>6.9570442049007636E-4</v>
      </c>
      <c r="AI17" s="11">
        <f t="shared" si="2"/>
        <v>6.8144428764122043E-4</v>
      </c>
      <c r="AJ17" s="11">
        <f t="shared" si="2"/>
        <v>7.4446269799437518E-4</v>
      </c>
      <c r="AK17" s="11">
        <f t="shared" si="2"/>
        <v>7.8327493292187011E-4</v>
      </c>
      <c r="AL17" s="11">
        <f t="shared" si="2"/>
        <v>8.8140965457153802E-4</v>
      </c>
      <c r="AM17" s="11">
        <f t="shared" si="2"/>
        <v>1.1752303317817028E-3</v>
      </c>
      <c r="AN17" s="11">
        <f t="shared" si="2"/>
        <v>1.3471631816964794E-3</v>
      </c>
      <c r="AO17" s="11">
        <f t="shared" si="2"/>
        <v>1.6316602260616124E-3</v>
      </c>
      <c r="AP17" s="11">
        <f t="shared" si="2"/>
        <v>1.993620986238532E-3</v>
      </c>
      <c r="AQ17" s="11">
        <f t="shared" si="2"/>
        <v>2.1313241568972113E-3</v>
      </c>
      <c r="AR17" s="11">
        <f t="shared" si="2"/>
        <v>2.2491580129104689E-3</v>
      </c>
      <c r="AS17" s="11">
        <f t="shared" si="2"/>
        <v>2.2761159015316601E-3</v>
      </c>
      <c r="AT17" s="11">
        <f t="shared" si="2"/>
        <v>2.0450637639510562E-3</v>
      </c>
      <c r="AU17" s="11">
        <f t="shared" si="2"/>
        <v>2.1093099162831351E-3</v>
      </c>
      <c r="AV17" s="11">
        <f t="shared" si="2"/>
        <v>3.0173128389740186E-3</v>
      </c>
      <c r="AW17" s="11">
        <f t="shared" si="2"/>
        <v>3.068755404508617E-3</v>
      </c>
      <c r="AX17" s="11">
        <f t="shared" si="2"/>
        <v>2.5848849945235486E-3</v>
      </c>
      <c r="AY17" s="11">
        <f t="shared" si="2"/>
        <v>1.6046227870248864E-3</v>
      </c>
      <c r="AZ17" s="11">
        <f t="shared" si="2"/>
        <v>-1.5472010319016568E-4</v>
      </c>
      <c r="BA17" s="11">
        <f t="shared" si="2"/>
        <v>5.742603119078852E-4</v>
      </c>
      <c r="BB17" s="11">
        <f t="shared" si="2"/>
        <v>8.267221238029218E-4</v>
      </c>
      <c r="BC17" s="11">
        <f>BC15/BC16</f>
        <v>1.3567410182406645E-3</v>
      </c>
      <c r="BD17" s="11">
        <f>BD15/BD16</f>
        <v>1.6731667013751433E-3</v>
      </c>
      <c r="BE17" s="17"/>
      <c r="BF17" s="17"/>
      <c r="BG17" s="17"/>
      <c r="BH17" s="17"/>
      <c r="BI17" s="17"/>
      <c r="BJ17" s="17"/>
      <c r="BK17" s="17"/>
      <c r="BL17" s="17"/>
      <c r="BM17" s="17"/>
      <c r="BN17" s="17"/>
      <c r="BO17" s="17"/>
      <c r="BP17" s="17"/>
      <c r="BQ17" s="17"/>
      <c r="BR17" s="17"/>
    </row>
    <row r="18" spans="1:70" s="11" customFormat="1" x14ac:dyDescent="0.25">
      <c r="A18" s="11">
        <v>5</v>
      </c>
      <c r="B18" s="11" t="s">
        <v>170</v>
      </c>
      <c r="C18" s="11">
        <v>3113</v>
      </c>
      <c r="D18" s="11">
        <v>3176</v>
      </c>
      <c r="E18" s="11">
        <v>3263</v>
      </c>
      <c r="F18" s="11">
        <v>3386</v>
      </c>
      <c r="G18" s="11">
        <v>3492</v>
      </c>
      <c r="H18" s="11">
        <v>3600</v>
      </c>
      <c r="I18" s="11">
        <v>3695</v>
      </c>
      <c r="J18" s="11">
        <v>3757</v>
      </c>
      <c r="K18" s="11">
        <v>3815</v>
      </c>
      <c r="L18" s="11">
        <v>3868</v>
      </c>
      <c r="M18" s="11">
        <v>3924</v>
      </c>
      <c r="N18" s="11">
        <v>4018</v>
      </c>
      <c r="O18" s="11">
        <v>4073</v>
      </c>
      <c r="P18" s="11">
        <v>4098</v>
      </c>
      <c r="Q18" s="11">
        <v>4119</v>
      </c>
      <c r="R18" s="11">
        <v>4139</v>
      </c>
      <c r="S18" s="11">
        <v>4151</v>
      </c>
      <c r="T18" s="11">
        <v>4170</v>
      </c>
      <c r="U18" s="11">
        <v>4184</v>
      </c>
      <c r="V18" s="11">
        <v>4191</v>
      </c>
      <c r="W18" s="11">
        <v>4217</v>
      </c>
      <c r="X18" s="11">
        <v>4262</v>
      </c>
      <c r="Y18" s="11">
        <v>4283</v>
      </c>
      <c r="Z18" s="11">
        <v>4313</v>
      </c>
      <c r="AA18" s="11">
        <v>4365</v>
      </c>
      <c r="AB18" s="11">
        <v>4413</v>
      </c>
      <c r="AC18" s="11">
        <v>4487</v>
      </c>
      <c r="AD18" s="11">
        <v>4566</v>
      </c>
      <c r="AE18" s="11">
        <v>4658</v>
      </c>
      <c r="AF18" s="11">
        <v>4727</v>
      </c>
      <c r="AG18" s="11">
        <v>4781</v>
      </c>
      <c r="AH18" s="11">
        <v>4781</v>
      </c>
      <c r="AI18" s="11">
        <v>4800</v>
      </c>
      <c r="AJ18" s="11">
        <v>4868</v>
      </c>
      <c r="AK18" s="11">
        <v>4923</v>
      </c>
      <c r="AL18" s="11">
        <v>4972</v>
      </c>
      <c r="AM18" s="11">
        <v>5023</v>
      </c>
      <c r="AN18" s="11">
        <v>5070</v>
      </c>
      <c r="AO18" s="11">
        <v>5112</v>
      </c>
      <c r="AP18" s="11">
        <v>5157</v>
      </c>
      <c r="AQ18" s="11">
        <v>5204</v>
      </c>
      <c r="AR18" s="11">
        <v>5255</v>
      </c>
      <c r="AS18" s="11">
        <v>5439</v>
      </c>
      <c r="AT18" s="11">
        <v>5495</v>
      </c>
      <c r="AU18" s="11">
        <v>5539</v>
      </c>
      <c r="AV18" s="11">
        <v>5576</v>
      </c>
      <c r="AW18" s="11">
        <v>5602</v>
      </c>
      <c r="AX18" s="11">
        <v>5619</v>
      </c>
      <c r="AY18" s="11">
        <v>5634</v>
      </c>
      <c r="AZ18" s="11">
        <v>5699</v>
      </c>
      <c r="BA18" s="11">
        <v>5773</v>
      </c>
      <c r="BB18" s="11">
        <v>5828</v>
      </c>
      <c r="BC18" s="11">
        <v>5885</v>
      </c>
      <c r="BD18" s="60">
        <f>[1]POP!BN4</f>
        <v>5928.8140000000003</v>
      </c>
      <c r="BE18" s="17"/>
      <c r="BF18" s="17"/>
      <c r="BG18" s="17"/>
      <c r="BH18" s="17"/>
      <c r="BI18" s="17"/>
      <c r="BJ18" s="17"/>
      <c r="BK18" s="17"/>
      <c r="BL18" s="17"/>
      <c r="BM18" s="17"/>
      <c r="BN18" s="17"/>
      <c r="BO18" s="17"/>
      <c r="BP18" s="17"/>
      <c r="BQ18" s="17"/>
      <c r="BR18" s="17"/>
    </row>
    <row r="20" spans="1:70" x14ac:dyDescent="0.25">
      <c r="A20" s="64" t="s">
        <v>22</v>
      </c>
      <c r="B20" s="64"/>
      <c r="BA20" s="61"/>
    </row>
    <row r="21" spans="1:70" x14ac:dyDescent="0.25">
      <c r="A21" s="9">
        <v>1</v>
      </c>
      <c r="B21" s="9" t="s">
        <v>171</v>
      </c>
    </row>
    <row r="22" spans="1:70" x14ac:dyDescent="0.25">
      <c r="A22" s="9">
        <v>2</v>
      </c>
      <c r="B22" s="9" t="s">
        <v>172</v>
      </c>
    </row>
    <row r="23" spans="1:70" x14ac:dyDescent="0.25">
      <c r="A23" s="9">
        <v>2</v>
      </c>
      <c r="B23" s="9" t="s">
        <v>173</v>
      </c>
    </row>
    <row r="24" spans="1:70" ht="14" x14ac:dyDescent="0.3">
      <c r="B24" s="62" t="s">
        <v>174</v>
      </c>
    </row>
    <row r="25" spans="1:70" x14ac:dyDescent="0.25">
      <c r="A25" s="9">
        <v>3</v>
      </c>
      <c r="B25" s="9" t="s">
        <v>175</v>
      </c>
    </row>
    <row r="26" spans="1:70" x14ac:dyDescent="0.25">
      <c r="A26" s="9">
        <v>4</v>
      </c>
      <c r="B26" s="9" t="s">
        <v>176</v>
      </c>
    </row>
    <row r="27" spans="1:70" x14ac:dyDescent="0.25">
      <c r="A27" s="9">
        <v>5</v>
      </c>
      <c r="B27" s="9" t="s">
        <v>175</v>
      </c>
    </row>
    <row r="30" spans="1:70" ht="14" x14ac:dyDescent="0.3">
      <c r="A30" s="64" t="s">
        <v>75</v>
      </c>
      <c r="B30" s="72"/>
    </row>
    <row r="31" spans="1:70" ht="14" x14ac:dyDescent="0.3">
      <c r="A31" s="70" t="s">
        <v>177</v>
      </c>
      <c r="B31" s="70"/>
      <c r="C31" s="70"/>
      <c r="D31" s="71"/>
      <c r="E31" s="71"/>
      <c r="F31" s="71"/>
    </row>
    <row r="34" spans="1:11" ht="14" x14ac:dyDescent="0.3">
      <c r="A34" s="64" t="s">
        <v>34</v>
      </c>
      <c r="B34" s="72"/>
    </row>
    <row r="35" spans="1:11" ht="135.75" customHeight="1" x14ac:dyDescent="0.25">
      <c r="A35" s="63" t="s">
        <v>178</v>
      </c>
      <c r="B35" s="63"/>
      <c r="C35" s="63"/>
      <c r="D35" s="63"/>
      <c r="E35" s="63"/>
      <c r="F35" s="63"/>
      <c r="G35" s="14"/>
      <c r="H35" s="14"/>
      <c r="I35" s="14"/>
      <c r="J35" s="14"/>
      <c r="K35" s="14"/>
    </row>
    <row r="38" spans="1:11" ht="14" x14ac:dyDescent="0.3">
      <c r="A38" s="64" t="s">
        <v>36</v>
      </c>
      <c r="B38" s="72"/>
    </row>
    <row r="39" spans="1:11" ht="78" customHeight="1" x14ac:dyDescent="0.25">
      <c r="A39" s="65"/>
      <c r="B39" s="69"/>
      <c r="C39" s="69"/>
      <c r="D39" s="69"/>
      <c r="E39" s="69"/>
      <c r="F39" s="69"/>
      <c r="G39" s="69"/>
      <c r="H39" s="69"/>
      <c r="I39" s="69"/>
      <c r="J39" s="69"/>
      <c r="K39" s="69"/>
    </row>
    <row r="41" spans="1:11" ht="14" x14ac:dyDescent="0.3">
      <c r="A41" s="64" t="s">
        <v>37</v>
      </c>
      <c r="B41" s="72"/>
    </row>
    <row r="42" spans="1:11" ht="110" customHeight="1" x14ac:dyDescent="0.25">
      <c r="A42" s="65"/>
      <c r="B42" s="65"/>
      <c r="C42" s="65"/>
      <c r="D42" s="65"/>
      <c r="E42" s="65"/>
      <c r="F42" s="65"/>
      <c r="G42" s="65"/>
      <c r="H42" s="65"/>
      <c r="I42" s="65"/>
      <c r="J42" s="65"/>
      <c r="K42" s="65"/>
    </row>
    <row r="44" spans="1:11" customFormat="1" x14ac:dyDescent="0.3"/>
    <row r="45" spans="1:11" customFormat="1" x14ac:dyDescent="0.3"/>
    <row r="46" spans="1:11" customFormat="1" ht="107" customHeight="1" x14ac:dyDescent="0.3"/>
    <row r="47" spans="1:11" customFormat="1" x14ac:dyDescent="0.3"/>
    <row r="48" spans="1:11" customFormat="1" x14ac:dyDescent="0.3"/>
    <row r="49" customFormat="1" x14ac:dyDescent="0.3"/>
  </sheetData>
  <mergeCells count="11">
    <mergeCell ref="A34:B34"/>
    <mergeCell ref="A5:B5"/>
    <mergeCell ref="A13:B13"/>
    <mergeCell ref="A20:B20"/>
    <mergeCell ref="A30:B30"/>
    <mergeCell ref="A31:F31"/>
    <mergeCell ref="A35:F35"/>
    <mergeCell ref="A38:B38"/>
    <mergeCell ref="A39:K39"/>
    <mergeCell ref="A41:B41"/>
    <mergeCell ref="A42:K42"/>
  </mergeCells>
  <pageMargins left="0.75000000000000011" right="0.75000000000000011" top="1" bottom="1" header="0.5" footer="0.5"/>
  <pageSetup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C54ACA913CCC49891D767B31E79716" ma:contentTypeVersion="3" ma:contentTypeDescription="Create a new document." ma:contentTypeScope="" ma:versionID="5bc7d0316e76da3ceb0036fe09afc616">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4AA48-4AAF-48F9-816E-5AFFE336CC83}"/>
</file>

<file path=customXml/itemProps2.xml><?xml version="1.0" encoding="utf-8"?>
<ds:datastoreItem xmlns:ds="http://schemas.openxmlformats.org/officeDocument/2006/customXml" ds:itemID="{0FC4EB70-46B4-464F-8D89-19DC16CB1F0E}"/>
</file>

<file path=customXml/itemProps3.xml><?xml version="1.0" encoding="utf-8"?>
<ds:datastoreItem xmlns:ds="http://schemas.openxmlformats.org/officeDocument/2006/customXml" ds:itemID="{CF161B78-DA24-4210-95A8-0BE9C79F39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PersonalConsumption</vt:lpstr>
      <vt:lpstr>IncomeIneq</vt:lpstr>
      <vt:lpstr>AdjPersConsump</vt:lpstr>
      <vt:lpstr>ServicesConsumDurb</vt:lpstr>
      <vt:lpstr>CostConsumerDurables</vt:lpstr>
      <vt:lpstr>CostofUnderEmployment</vt:lpstr>
      <vt:lpstr>NetCapInvestment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Campbell, Elliott T</dc:creator>
  <cp:lastModifiedBy>Campbell, Elliott T</cp:lastModifiedBy>
  <dcterms:created xsi:type="dcterms:W3CDTF">2016-09-15T19:31:21Z</dcterms:created>
  <dcterms:modified xsi:type="dcterms:W3CDTF">2016-09-21T18:33:30Z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0x01010083C54ACA913CCC49891D767B31E79716</vt:lpwstr>
  </property>
</Properties>
</file>