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655" yWindow="65491" windowWidth="14475" windowHeight="11700" tabRatio="864" activeTab="6"/>
  </bookViews>
  <sheets>
    <sheet name="Directions" sheetId="1" r:id="rId1"/>
    <sheet name="BMP Classification" sheetId="2" r:id="rId2"/>
    <sheet name="polynomial equations" sheetId="3" state="hidden" r:id="rId3"/>
    <sheet name="BMP Definition" sheetId="4" r:id="rId4"/>
    <sheet name="Landuse Loading Rates Step 3a" sheetId="5" r:id="rId5"/>
    <sheet name="BMP Efficiencies" sheetId="6" state="hidden" r:id="rId6"/>
    <sheet name="Pre-BMP Load Step 3b" sheetId="7" r:id="rId7"/>
    <sheet name="Landuse Change" sheetId="8" r:id="rId8"/>
    <sheet name="Load Reduction BMPs" sheetId="9" r:id="rId9"/>
    <sheet name="Efficiency BMP" sheetId="10" r:id="rId10"/>
    <sheet name="Shoreline Erosion Control" sheetId="11" r:id="rId11"/>
    <sheet name="Runoff Reduction (RR)" sheetId="12" r:id="rId12"/>
    <sheet name="Stormwater Treatment (ST)" sheetId="13" r:id="rId13"/>
    <sheet name="non-homeowner rain barrel" sheetId="14" r:id="rId14"/>
    <sheet name="non-homeowner rain garden" sheetId="15" r:id="rId15"/>
    <sheet name="urban tree planting &amp; canopy" sheetId="16" r:id="rId16"/>
    <sheet name="grass buffer" sheetId="17" state="hidden" r:id="rId17"/>
    <sheet name="urban riparian forest buffer" sheetId="18" r:id="rId18"/>
    <sheet name="non-homeownerpermeable pavement" sheetId="19" r:id="rId19"/>
    <sheet name="non-homehowner impv surf remove" sheetId="20" r:id="rId20"/>
    <sheet name="Erosion and Sediment Control" sheetId="21" state="hidden" r:id="rId21"/>
  </sheets>
  <definedNames>
    <definedName name="_xlnm.Print_Area" localSheetId="11">'Runoff Reduction (RR)'!$A$4:$E$29</definedName>
    <definedName name="_xlnm.Print_Titles" localSheetId="11">'Runoff Reduction (RR)'!$4:$4</definedName>
  </definedNames>
  <calcPr fullCalcOnLoad="1"/>
</workbook>
</file>

<file path=xl/comments5.xml><?xml version="1.0" encoding="utf-8"?>
<comments xmlns="http://schemas.openxmlformats.org/spreadsheetml/2006/main">
  <authors>
    <author>vamin</author>
  </authors>
  <commentList>
    <comment ref="G4" authorId="0">
      <text>
        <r>
          <rPr>
            <b/>
            <sz val="9"/>
            <rFont val="Tahoma"/>
            <family val="2"/>
          </rPr>
          <t>vamin:</t>
        </r>
        <r>
          <rPr>
            <sz val="9"/>
            <rFont val="Tahoma"/>
            <family val="2"/>
          </rPr>
          <t xml:space="preserve">
Fertilizer update. 25% TP reduction on pervious.</t>
        </r>
      </text>
    </comment>
    <comment ref="K4" authorId="0">
      <text>
        <r>
          <rPr>
            <b/>
            <sz val="9"/>
            <rFont val="Tahoma"/>
            <family val="2"/>
          </rPr>
          <t>vamin:</t>
        </r>
        <r>
          <rPr>
            <sz val="9"/>
            <rFont val="Tahoma"/>
            <family val="2"/>
          </rPr>
          <t xml:space="preserve">
Fertilizer update. 25% TP reduction on pervious.</t>
        </r>
      </text>
    </comment>
  </commentList>
</comments>
</file>

<file path=xl/sharedStrings.xml><?xml version="1.0" encoding="utf-8"?>
<sst xmlns="http://schemas.openxmlformats.org/spreadsheetml/2006/main" count="2440" uniqueCount="457">
  <si>
    <t>Wet Ponds and Wetlands</t>
  </si>
  <si>
    <t>A water impoundment structure that intercepts stormwater runoff then releases it to an open water system at a specified flow rate.  These structures retain a permanent pool and usually have retention times sufficient to allow settlement of some portion of the intercepted sediments and attached nutrients/toxics.  Until recently, these practices were designed specifically to meet water quantity, not water quality objectives. There is little or no vegetation living within the pooled area nor are outfalls directed through vegetated areas prior to open water release.  Nitrogen reduction is minimal.</t>
  </si>
  <si>
    <t>BMP</t>
  </si>
  <si>
    <t>BMP Description</t>
  </si>
  <si>
    <t>ST</t>
  </si>
  <si>
    <t>RR</t>
  </si>
  <si>
    <t>nonregulated pervious developed</t>
  </si>
  <si>
    <t>regulated pervious developed</t>
  </si>
  <si>
    <t>regulated impervious developed</t>
  </si>
  <si>
    <t>nonregulated impervious developed</t>
  </si>
  <si>
    <t>regulated construction</t>
  </si>
  <si>
    <t>regulated extractive</t>
  </si>
  <si>
    <t>nonregulated extractive</t>
  </si>
  <si>
    <t>Land Use</t>
  </si>
  <si>
    <t>Average Nitrogen Effectiveness (%)</t>
  </si>
  <si>
    <t>Average Phosphorus Effectiveness (%)</t>
  </si>
  <si>
    <t>Average Sediment Effectiveness (%)</t>
  </si>
  <si>
    <t>Project Type</t>
  </si>
  <si>
    <t xml:space="preserve">Neighborhood </t>
  </si>
  <si>
    <t>Description</t>
  </si>
  <si>
    <t>Considerations</t>
  </si>
  <si>
    <t>Type of Location</t>
  </si>
  <si>
    <t>Park Property</t>
  </si>
  <si>
    <t>Cost Estimation</t>
  </si>
  <si>
    <t>CSX</t>
  </si>
  <si>
    <t>Unit</t>
  </si>
  <si>
    <t>Status</t>
  </si>
  <si>
    <t>EandS</t>
  </si>
  <si>
    <t xml:space="preserve"> Drainage Area (acres)</t>
  </si>
  <si>
    <t>TSS reduct. (lb/yr)</t>
  </si>
  <si>
    <t>TP reduct.</t>
  </si>
  <si>
    <t>TN reduct.</t>
  </si>
  <si>
    <t>Project Area (acres)</t>
  </si>
  <si>
    <t>Total nutrient reduct.</t>
  </si>
  <si>
    <t>Address</t>
  </si>
  <si>
    <t>Latitude &amp; Longitude</t>
  </si>
  <si>
    <t>n/a</t>
  </si>
  <si>
    <t>Ponding depth (ft.)</t>
  </si>
  <si>
    <t>Runoff storage volume1 (Cu. Ft.)</t>
  </si>
  <si>
    <t xml:space="preserve">TP </t>
  </si>
  <si>
    <t xml:space="preserve">TN </t>
  </si>
  <si>
    <t xml:space="preserve">TSS </t>
  </si>
  <si>
    <t xml:space="preserve">RR </t>
  </si>
  <si>
    <t xml:space="preserve">ST </t>
  </si>
  <si>
    <t>Depth of storage in pavement (inches)</t>
  </si>
  <si>
    <t xml:space="preserve">y = 0.0304(x)^5 - 0.2619(x)^4 + 0.9161(x)^3 - 1.6837(x)^2 + 1.7072(x) - 0.0091 </t>
  </si>
  <si>
    <t xml:space="preserve">y = 0.0239(x)^5 - 0.2058(x)^4 + 0.7198(x)^3 - 1.3229(x)^2 + 1.3414(x) - 0.0072 </t>
  </si>
  <si>
    <t xml:space="preserve">y = 0.0308(x)^5 - 0.2562(x)^4 + 0.8634(x)^3 - 1.5285(x)^2 + 1.501(x) - 0.013 </t>
  </si>
  <si>
    <t xml:space="preserve">y = 0.0152(x)^5 - 0.131(x)^4 + 0.4581(x)^3 - 0.8418(x)^2 + 0.8536(x) - 0.0046 </t>
  </si>
  <si>
    <t xml:space="preserve">y = 0.0326(x)^5 - 0.2806(x)^4 + 0.9816(x)^3 - 1.8039(x)^2 + 1.8292(x) - 0.0098 </t>
  </si>
  <si>
    <t>BMP Area (acres)</t>
  </si>
  <si>
    <t>Runoff storage volume (ac. Ft.)</t>
  </si>
  <si>
    <t>comments</t>
  </si>
  <si>
    <t>Estimated Imperv.  Reduction (ac)</t>
  </si>
  <si>
    <t>Treated as landuse change from urban impervious to urban pervious</t>
  </si>
  <si>
    <t>Acres Treated</t>
  </si>
  <si>
    <t>TN reduced (lbs/yr)</t>
  </si>
  <si>
    <t>TP reduced (lbs/yr)</t>
  </si>
  <si>
    <t>TSS reduced (lbs/yr)</t>
  </si>
  <si>
    <t>TOTAL</t>
  </si>
  <si>
    <t>Landscape Restoration/Reforestation</t>
  </si>
  <si>
    <t>All ESD practices in MD 2007</t>
  </si>
  <si>
    <t>Permeable Pavement (aka Porous Pavement)</t>
  </si>
  <si>
    <t>Rainwater Harvesting (aka Capture and Re-use)</t>
  </si>
  <si>
    <t>Runoff Reduction Practices (RR)</t>
  </si>
  <si>
    <t>Stormwater Treatment Practices (ST)</t>
  </si>
  <si>
    <t>Riparian Buffer Reforestation</t>
  </si>
  <si>
    <t>Rooftop Disconnection (aka Simple Disconnection to Amended soils, to a conservation area, to a perviosu area, non-rooftop disconnection)</t>
  </si>
  <si>
    <t>Sheetflow to Filter/Open Space (aka Sheetflow to Conservation Area, Vegetated Filter Strip)</t>
  </si>
  <si>
    <t>Bioretention or rain gardens (standard or enhanced)</t>
  </si>
  <si>
    <t>Green Roof (aka Vegetated roof)</t>
  </si>
  <si>
    <t>Infiltration (aka Infiltration basin, Infiltration bed, Infiltration trench, dry well/seepage pit, landscape infiltration)</t>
  </si>
  <si>
    <t>Constructed Wetlands</t>
  </si>
  <si>
    <t>Filtering Practices (aka Constructed Filters, Sand Filters, Stormater Filtering Systems)</t>
  </si>
  <si>
    <t>Proprietary Practices (aka Manufactured BMPs)</t>
  </si>
  <si>
    <t>Wet Ponds (aka Retention Basin)</t>
  </si>
  <si>
    <t>Wet Swale</t>
  </si>
  <si>
    <t>Drainage Area to Practice (square feet)</t>
  </si>
  <si>
    <t>Target Storage (cubic feet)</t>
  </si>
  <si>
    <t>Rain barrel capacity (gal)</t>
  </si>
  <si>
    <t>rain barrel (cf)</t>
  </si>
  <si>
    <t>RT (in)</t>
  </si>
  <si>
    <t>TN % reduction</t>
  </si>
  <si>
    <t>TP % reduction</t>
  </si>
  <si>
    <t>TSS % reduction</t>
  </si>
  <si>
    <t>Drainage Area to practice (square feet)</t>
  </si>
  <si>
    <t>Target Storage (cf)</t>
  </si>
  <si>
    <t>Surface Area of practice (sf)</t>
  </si>
  <si>
    <t>Runoff Storage</t>
  </si>
  <si>
    <t>Rainfall Depth (in)</t>
  </si>
  <si>
    <t>BMP/Project Type (bioretention, expanded tree pit, etc.)</t>
  </si>
  <si>
    <t>BMP Footprint Size (acres)</t>
  </si>
  <si>
    <t>Impervious Surface Reduction (Acres)</t>
  </si>
  <si>
    <t>Impervious Area Draining to permeable pavement (acres)</t>
  </si>
  <si>
    <t>No Action Load (lb/yr)</t>
  </si>
  <si>
    <t>No Action Loading Rate (lb/yr/acre)</t>
  </si>
  <si>
    <t>Edge-of-stream</t>
  </si>
  <si>
    <t>Delivered</t>
  </si>
  <si>
    <t>TN</t>
  </si>
  <si>
    <t>TP</t>
  </si>
  <si>
    <t>TP (w/ fertilizer update)</t>
  </si>
  <si>
    <t>TSS</t>
  </si>
  <si>
    <t>MDE8DIGT</t>
  </si>
  <si>
    <t>MDE8NAME</t>
  </si>
  <si>
    <t>Sort</t>
  </si>
  <si>
    <t>eos_TOTN</t>
  </si>
  <si>
    <t>eos_TOTP</t>
  </si>
  <si>
    <t>eos_TOTP*</t>
  </si>
  <si>
    <t>eos_TSS</t>
  </si>
  <si>
    <t>del_TOTN</t>
  </si>
  <si>
    <t>del_TOTP</t>
  </si>
  <si>
    <t>del_TOTP*</t>
  </si>
  <si>
    <t>del_TSS</t>
  </si>
  <si>
    <t>acres</t>
  </si>
  <si>
    <t>Conewago Creek</t>
  </si>
  <si>
    <t>Forest</t>
  </si>
  <si>
    <t>Crop</t>
  </si>
  <si>
    <t>Pasture</t>
  </si>
  <si>
    <t>Impervious</t>
  </si>
  <si>
    <t>Pervious</t>
  </si>
  <si>
    <t>Developed</t>
  </si>
  <si>
    <t>L Susquehanna River</t>
  </si>
  <si>
    <t>Deer Creek</t>
  </si>
  <si>
    <t>Octoraro Creek</t>
  </si>
  <si>
    <t>Conowingo Dam Susq R</t>
  </si>
  <si>
    <t>Broad Creek</t>
  </si>
  <si>
    <t>Pocomoke Sound</t>
  </si>
  <si>
    <t>Lower Pocomoke River</t>
  </si>
  <si>
    <t>Upper Pocomoke River</t>
  </si>
  <si>
    <t>Dividing Creek</t>
  </si>
  <si>
    <t>Nassawango Creek</t>
  </si>
  <si>
    <t>Tangier Sound</t>
  </si>
  <si>
    <t>Big Annemessex River</t>
  </si>
  <si>
    <t>Manokin River</t>
  </si>
  <si>
    <t>Lower Wicomico River</t>
  </si>
  <si>
    <t>Monie Bay</t>
  </si>
  <si>
    <t>Wicomico Creek</t>
  </si>
  <si>
    <t>Wicomico River Head</t>
  </si>
  <si>
    <t>Nanticoke River</t>
  </si>
  <si>
    <t>Marshyhope Creek</t>
  </si>
  <si>
    <t>Fishing Bay</t>
  </si>
  <si>
    <t>Transquaking River</t>
  </si>
  <si>
    <t>Honga River</t>
  </si>
  <si>
    <t>Little Choptank</t>
  </si>
  <si>
    <t>Lower Choptank</t>
  </si>
  <si>
    <t>Upper Choptank</t>
  </si>
  <si>
    <t>Tuckahoe Creek</t>
  </si>
  <si>
    <t>Eastern Bay</t>
  </si>
  <si>
    <t>Miles River</t>
  </si>
  <si>
    <t>Wye River</t>
  </si>
  <si>
    <t>Kent Narrows</t>
  </si>
  <si>
    <t>Lower Chester River</t>
  </si>
  <si>
    <t>Langford Creek</t>
  </si>
  <si>
    <t>Corsica River</t>
  </si>
  <si>
    <t>Southeast Creek</t>
  </si>
  <si>
    <t>Middle Chester River</t>
  </si>
  <si>
    <t>Upper Chester River</t>
  </si>
  <si>
    <t>Kent Island Bay</t>
  </si>
  <si>
    <t>Lower Elk River</t>
  </si>
  <si>
    <t>Bohemia River</t>
  </si>
  <si>
    <t>Upper Elk River</t>
  </si>
  <si>
    <t>Back Creek</t>
  </si>
  <si>
    <t>Little Elk Creek</t>
  </si>
  <si>
    <t>Big Elk Creek</t>
  </si>
  <si>
    <t>Northeast River</t>
  </si>
  <si>
    <t>Furnace Bay</t>
  </si>
  <si>
    <t>Sassafras River</t>
  </si>
  <si>
    <t>Stillpond-Fairlee</t>
  </si>
  <si>
    <t>Bush River</t>
  </si>
  <si>
    <t>Lower Winters Run</t>
  </si>
  <si>
    <t>Atkisson Reservoir</t>
  </si>
  <si>
    <t>Bynum Run</t>
  </si>
  <si>
    <t>Aberdeen Proving Ground</t>
  </si>
  <si>
    <t>Swan Creek</t>
  </si>
  <si>
    <t>Gunpowder River</t>
  </si>
  <si>
    <t>Lower Gunpowder Falls</t>
  </si>
  <si>
    <t>Bird River</t>
  </si>
  <si>
    <t>Little Gunpowder Falls</t>
  </si>
  <si>
    <t>Loch Raven Reservoir</t>
  </si>
  <si>
    <t>Prettyboy Reservoir</t>
  </si>
  <si>
    <t>Middle River - Browns</t>
  </si>
  <si>
    <t>Back River</t>
  </si>
  <si>
    <t>Bodkin Creek</t>
  </si>
  <si>
    <t>Baltimore Harbor</t>
  </si>
  <si>
    <t>Jones Falls</t>
  </si>
  <si>
    <t>Gwynns Falls</t>
  </si>
  <si>
    <t>Patapsco River L N Br</t>
  </si>
  <si>
    <t>Liberty Reservoir</t>
  </si>
  <si>
    <t>S Branch Patapsco</t>
  </si>
  <si>
    <t>Magothy River</t>
  </si>
  <si>
    <t>Severn River</t>
  </si>
  <si>
    <t>South River</t>
  </si>
  <si>
    <t>West River</t>
  </si>
  <si>
    <t>West Chesapeake Bay</t>
  </si>
  <si>
    <t>Patuxent River lower</t>
  </si>
  <si>
    <t>Patuxent River middle</t>
  </si>
  <si>
    <t>Western Branch</t>
  </si>
  <si>
    <t>Patuxent River upper</t>
  </si>
  <si>
    <t>Little Patuxent River</t>
  </si>
  <si>
    <t>Middle Patuxent River</t>
  </si>
  <si>
    <t>Rocky Gorge Dam</t>
  </si>
  <si>
    <t>Brighton Dam</t>
  </si>
  <si>
    <t>Upper Chesapeake Bay</t>
  </si>
  <si>
    <t>Lower Chesapeake Bay</t>
  </si>
  <si>
    <t>Potomac River L tidal</t>
  </si>
  <si>
    <t>Potomac River M tidal</t>
  </si>
  <si>
    <t>St. Mary's River</t>
  </si>
  <si>
    <t>Breton Bay</t>
  </si>
  <si>
    <t>St. Clements Bay</t>
  </si>
  <si>
    <t>Wicomico River</t>
  </si>
  <si>
    <t>Gilbert Swamp</t>
  </si>
  <si>
    <t>Zekiah Swamp</t>
  </si>
  <si>
    <t>Port Tobacco River</t>
  </si>
  <si>
    <t>Nanjemoy Creek</t>
  </si>
  <si>
    <t>Mattawoman Creek</t>
  </si>
  <si>
    <t>Potomac River U tidal</t>
  </si>
  <si>
    <t>Potomac River MO Cnty</t>
  </si>
  <si>
    <t>Piscataway Creek</t>
  </si>
  <si>
    <t>Oxon Creek</t>
  </si>
  <si>
    <t>Anacostia River</t>
  </si>
  <si>
    <t>Rock Creek</t>
  </si>
  <si>
    <t>Cabin John Creek</t>
  </si>
  <si>
    <t>Seneca Creek</t>
  </si>
  <si>
    <t>Potomac River FR Cnty</t>
  </si>
  <si>
    <t>Lower Monocacy River</t>
  </si>
  <si>
    <t>Upper Monocacy River</t>
  </si>
  <si>
    <t>Double Pipe Creek</t>
  </si>
  <si>
    <t>Catoctin Creek</t>
  </si>
  <si>
    <t>Potomac River WA Cnty</t>
  </si>
  <si>
    <t>Antietam Creek</t>
  </si>
  <si>
    <t>Marsh Run</t>
  </si>
  <si>
    <t>Conococheague Creek</t>
  </si>
  <si>
    <t>Little Conococheague</t>
  </si>
  <si>
    <t>Licking Creek</t>
  </si>
  <si>
    <t>Tonoloway Creek</t>
  </si>
  <si>
    <t>Potomac River AL Cnty</t>
  </si>
  <si>
    <t>Little Tonoloway Creek</t>
  </si>
  <si>
    <t>Sideling Hill Creek</t>
  </si>
  <si>
    <t>Fifteen Mile Creek</t>
  </si>
  <si>
    <t>Town Creek</t>
  </si>
  <si>
    <t>Potomac River L N Branch</t>
  </si>
  <si>
    <t>Evitts Creek</t>
  </si>
  <si>
    <t>Wills Creek</t>
  </si>
  <si>
    <t>Georges Creek</t>
  </si>
  <si>
    <t>Potomac River U N Branch</t>
  </si>
  <si>
    <t>Savage River</t>
  </si>
  <si>
    <t>Advanced Grey Infrastructure Nutrient Discovery Program</t>
  </si>
  <si>
    <t>Bioretention/raingardens - A/B soils, no underdrain</t>
  </si>
  <si>
    <t>Bioretention/raingardens - A/B soils, underdrain</t>
  </si>
  <si>
    <t>Bioretention/raingardens - C/D soils, underdrain</t>
  </si>
  <si>
    <t>Bioswale</t>
  </si>
  <si>
    <t>With a bioswale, the load is reduced because, unlike other open channel designs, there is now treatment through the soil.  A bioswale is designed to function as a bioretention area.</t>
  </si>
  <si>
    <t>feet</t>
  </si>
  <si>
    <t>Dry Detention Ponds and Hydrodynamic Structures</t>
  </si>
  <si>
    <t>Dry Detention Ponds are depressions or basins created by excavation or berm construction that temporarily store runoff and release it slowly via surface flow or groundwater infiltration following storms. Hydrodynamic Structures are devices designed to improve quality of stormwater using features such as swirl concentrators, grit chambers, oil barriers, baffles, micropools, and absorbent pads that are designed to remove sediments, nutrients, metals, organic chemicals, or oil and grease from urban runoff.</t>
  </si>
  <si>
    <t>Dry Extended Detention Ponds</t>
  </si>
  <si>
    <t>Dry extended detention (ED) basins are depressions created by excavation or berm construction that temporarily store runoff and release it slowly via surface flow or groundwater infiltration following storms. Dry ED basins are designed to dry out between storm events, in contrast with wet ponds, which contain standing water permanently. As such, they are similar in construction and function to dry detention basins, except that the duration of detention of stormwater is designed to be longer, theoretically improving treatment effectiveness.</t>
  </si>
  <si>
    <t>Erosion and Sediment Control Level 1</t>
  </si>
  <si>
    <t>Erosion and Sediment Control Level 2</t>
  </si>
  <si>
    <t>Erosion and Sediment Control Level 3</t>
  </si>
  <si>
    <t>Erosion and Sediment Control on Extractive</t>
  </si>
  <si>
    <t>Reducing impervious surfaces to promote infiltration and percolation of runoff storm water.</t>
  </si>
  <si>
    <t>MS4 Permit-Required Stormwater Retrofit</t>
  </si>
  <si>
    <t>Permeable Pavement w/ Sand, Veg. - A/B soils, no underdrain</t>
  </si>
  <si>
    <t>Permeable Pavement w/ Sand, Veg. - A/B soils, underdrain</t>
  </si>
  <si>
    <t>Permeable Pavement w/ Sand, Veg. - C/D soils, underdrain</t>
  </si>
  <si>
    <t>Permeable Pavement w/o Sand, Veg. - A/B soils, no underdrain</t>
  </si>
  <si>
    <t>Permeable Pavement w/o Sand, Veg. - A/B soils, underdrain</t>
  </si>
  <si>
    <t>Permeable Pavement w/o Sand, Veg. - C/D soils, underdrain</t>
  </si>
  <si>
    <t>Shoreline Erosion Control</t>
  </si>
  <si>
    <t>Stormwater Management by Era 1985 to 2002 MD</t>
  </si>
  <si>
    <t>Stormwater Management by Era 2002 to 2010 MD</t>
  </si>
  <si>
    <t>Street Sweeping 25 times a year-acres (formerly called Street Sweeping Mechanical Monthly)</t>
  </si>
  <si>
    <t>Street sweeping conducted on a twice monthly basis. The regularity of the street sweeping and reduces nitrogen, phosphorus, and sediment whereas less regular street sweeping reduces only sediment. The same street must be swept 25 times a year. The acres submitted are for the area of streets that are swept.</t>
  </si>
  <si>
    <t>Street Sweeping 25 times a year-lbs</t>
  </si>
  <si>
    <t>Street sweeping conducted on a twice monthly basis. The regularity of the street sweeping and reduces nitrogen, phosphorus, and sediment whereas less regular street sweeping reduces only sediment. The same street must be swept 25 times a year. The lbs submitted are for the lbs of material picked up by the sweeper. These lbs of material are the lbs of TSS removed. The TN reduction is 0.00175 of the TSS. The TP reduction is 0.0007 of the TSS.</t>
  </si>
  <si>
    <t>lbs</t>
  </si>
  <si>
    <t>Street Sweeping Pounds</t>
  </si>
  <si>
    <t>Street sweeping measured by the weight of street residue collected. Street sweeping and storm drain cleanout practices rank among the oldest practices used by communities for a variety of purposes to provide a clean and healthy environment, and more recently to comply with their National Pollutant Discharge Elimination System stormwater permits. The ability for these practices to achieve pollutant reductions is uncertain given current research findings. Only a few street sweeping studies provide sufficient data to statistically determine the impact of street sweeping and storm drain cleanouts on water quality and to quantify their improvements. The ability to quantify pollutant loading reductions from street sweeping is challenging given the range and variability of factors that impact its performance, such as the street sweeping technology, frequency and conditions of operation in addition to catchment characteristics. Fewer studies are available to evaluate the pollutant reduction capabilities due to storm drain inlet or catch basin cleanouts.</t>
  </si>
  <si>
    <t>Urban Filter Strip Runoff Reduction</t>
  </si>
  <si>
    <t>Urban filter strips are stable areas with vegetated cover on flat or gently sloping land. Runoff entering the filter strip must be in the form of sheet-flow and must enter at a non-erosive rate for the site-specific soil conditions. A 0.4 design ratio of filter strip length to impervious flow length is recommended for runoff reduction urban filter strips.</t>
  </si>
  <si>
    <t>Urban Filter Strip Storwater Treatment</t>
  </si>
  <si>
    <t>Urban filter strips are stable areas with vegetated cover on flat or gently sloping land. Runoff entering the filter strip must be in the form of sheet-flow and must enter at a non-erosive rate for the site-specific soil conditions. A 0.2 design ratio of filter strip length to impervious flow length is recommended for stormwater treatment urban filter strips.</t>
  </si>
  <si>
    <t>Urban Filtering Practices</t>
  </si>
  <si>
    <t>Practices that capture and temporarily store runoff and pass it through a filter bed of either sand or an organic media.  There are various sand filter designs, such as above ground, below ground, perimeter, etc.  An organic media filter uses another medium besides sand to enhance pollutant removal for many compounds due to the increased cation exchange capacity achieved by increasing the organic matter.  These systems require yearly inspection and maintenance to receive pollutant reduction credit.</t>
  </si>
  <si>
    <t>Urban Forest Buffers</t>
  </si>
  <si>
    <t>An area of trees at least 35 feet wide on one side of a stream, usually accompanied by trees, shrubs and other vegetation that is adjacent to a body of water.  The riparian area is managed to maintain the integrity of stream channels and shorelines, to reduce the impacts of upland sources of pollution by trapping, filtering, and converting sediments, nutrients, and other chemicals.</t>
  </si>
  <si>
    <t>Urban Infiltration Practices w/ Sand, Veg. - A/B soils, no underdrain</t>
  </si>
  <si>
    <t xml:space="preserve">A depression to form an infiltration basin where sediment is trapped and water infiltrates the soil.  No underdrains are associated with infiltration basins and trenches, because by definition these systems provide complete infiltration.  Design specifications require infiltration basins and trenches to be build in good soil, they are not constructed on poor soils, such as C and D soil types.  Engineers are required to test the soil before approved to build is issued.  To receive credit over the longer term, jurisdictions must conduct yearly inspections to determine if the basin or trench is still infiltrating runoff.  </t>
  </si>
  <si>
    <t>Urban Infiltration Practices w/o Sand, Veg. - A/B soils, no underdrain</t>
  </si>
  <si>
    <t xml:space="preserve">A depression to form an infiltration basin where sediment is trapped and water infiltrates the soil.  No underdrains are associated with infiltration basins and trenches, because by definition these systems provide complete infiltration.  </t>
  </si>
  <si>
    <t>Urban Nutrient Management Maryland Commercial Applicators</t>
  </si>
  <si>
    <t>Urban Nutrient Management Maryland DIY</t>
  </si>
  <si>
    <t>Urban Nutrient Management Plan</t>
  </si>
  <si>
    <t>Urban Nutrient Management Plan High Risk Lawn</t>
  </si>
  <si>
    <t>Urban Nutrient Management Plan Low Risk Lawn</t>
  </si>
  <si>
    <t>Vegetated Open Channels - A/B soils, no underdrain</t>
  </si>
  <si>
    <t>Vegetated Open Channels - C/D soils, no underdrain</t>
  </si>
  <si>
    <t>Dirt &amp; Gravel Road Erosion &amp; Sediment Control - Driving Surface Aggregate + Raising the Roadbed</t>
  </si>
  <si>
    <t>Coastal Plain Dissected Uplands Non Tidal</t>
  </si>
  <si>
    <t>Coastal Plain Uplands Non Tidal</t>
  </si>
  <si>
    <t>Coastal Plain Lowlands Non Tidal</t>
  </si>
  <si>
    <t>Piedmont Crystalline Non Tidal</t>
  </si>
  <si>
    <t>Appalachian Plateau Siliciclastic Non Tidal</t>
  </si>
  <si>
    <t>Blue Ridge Non Tidal</t>
  </si>
  <si>
    <t>Coastal Plain Dissected Uplands Tidal</t>
  </si>
  <si>
    <t>Coastal Plain Lowlands Tidal</t>
  </si>
  <si>
    <t>Mesozoic Lowlands Non Tidal</t>
  </si>
  <si>
    <t>Piedmont Carbonate Non Tidal</t>
  </si>
  <si>
    <t>Valley and Ridge Carbonate Non Tidal</t>
  </si>
  <si>
    <t>Valley and Ridge Siliciclastic Non Tidal</t>
  </si>
  <si>
    <t>Dirt &amp; Gravel Road Erosion &amp; Sediment Control - Outlets only</t>
  </si>
  <si>
    <t>Dirt &amp; Gravel Road Erosion &amp; Sediment Control - with Outlets</t>
  </si>
  <si>
    <t>Hydrogeomorphic Region</t>
  </si>
  <si>
    <t>Nitrogen Reduction Factor</t>
  </si>
  <si>
    <t>Phosphorus Reduction Factor</t>
  </si>
  <si>
    <t>Sediment Reduction Factor</t>
  </si>
  <si>
    <t>Table 2. Urban Stormwater BMPs and their Classification</t>
  </si>
  <si>
    <t>Load Reduction BMPS</t>
  </si>
  <si>
    <t>Landuse Change BMPs</t>
  </si>
  <si>
    <t>Dirt and Gravel Road E&amp;S Control</t>
  </si>
  <si>
    <t>Impervious Surface Removal</t>
  </si>
  <si>
    <t>Street Sweeping</t>
  </si>
  <si>
    <t>Dry swale</t>
  </si>
  <si>
    <t>Expanded tree pits</t>
  </si>
  <si>
    <t>Grass channels (w/ soil amendments, aka bioswale, vegetated swale)</t>
  </si>
  <si>
    <t>Green streets</t>
  </si>
  <si>
    <t>Number of developed acres in treatment area</t>
  </si>
  <si>
    <t>Total Pre-BMP Load</t>
  </si>
  <si>
    <t>Number of impervious acres in treatment area</t>
  </si>
  <si>
    <t>Pervious acre loading rate</t>
  </si>
  <si>
    <t>Equation 1B. Calculate urban Pre-BMP Load Using Separate Impervious and Pervious Acres</t>
  </si>
  <si>
    <t>OR</t>
  </si>
  <si>
    <t>Number of Units</t>
  </si>
  <si>
    <t>Nitrogen Reduced</t>
  </si>
  <si>
    <t>Phosphorus Reduced</t>
  </si>
  <si>
    <t>Sediment Reduced</t>
  </si>
  <si>
    <t>Developed Acre Loading Rate (from Step 3A)</t>
  </si>
  <si>
    <t>impervious acre loading rate (FROM Step 3A)</t>
  </si>
  <si>
    <t>number of pervious acres in treatment area (from Step 3A)</t>
  </si>
  <si>
    <t>Landuse</t>
  </si>
  <si>
    <t>TN reduced (lb/yr)</t>
  </si>
  <si>
    <t>TSS reduced (lb/yr)</t>
  </si>
  <si>
    <t>TP reduced (lb/yr)</t>
  </si>
  <si>
    <t xml:space="preserve">runoff depth treated per impervious acres (inches) </t>
  </si>
  <si>
    <t>If you do not have the information on the BMP footprint size, number of acres in the drainage area, or the ponding depth you may override these inputs and use a default value.  If this is your preferred approach please  type in 60% for TN, 70% for TP and 75% for TSS and the table will use those removal rates for your estimate.  These defaults reflect a 1 inch runoff depth treated per impervious acres.</t>
  </si>
  <si>
    <t>If  you do not know the BMP footprint size or drainage area of the proposed practice you may use a default of 35% for TN removal, 55% for TP removal and 70% for TSS removal.  Just type these values into the appropriate cells under the % reductions and the table will calculate your reduction based on these defaults for runoff depth treated per impervious acres (assumes 1 inch).</t>
  </si>
  <si>
    <r>
      <t xml:space="preserve">Gravel Reservoir Depth (inch) - </t>
    </r>
    <r>
      <rPr>
        <b/>
        <sz val="11"/>
        <rFont val="Calibri"/>
        <family val="2"/>
      </rPr>
      <t>assume 12 inches w/o info</t>
    </r>
  </si>
  <si>
    <t>Nitrogen</t>
  </si>
  <si>
    <t>Phosphorus</t>
  </si>
  <si>
    <t>Sediment</t>
  </si>
  <si>
    <t>Equation 1A.  Calculate the Nitrogen Urban Pre-BMP Load Using Developed Landuse (Combined) Acres</t>
  </si>
  <si>
    <t>TN Total Pre-BMP Load (from Step 3b)</t>
  </si>
  <si>
    <t>TP Total Pre-BMP Load (from Step 3b)</t>
  </si>
  <si>
    <t>TSS Total Pre-BMP Load (from Step 3b)</t>
  </si>
  <si>
    <t>Acres of trees</t>
  </si>
  <si>
    <t>Project area (acres)</t>
  </si>
  <si>
    <t>Permeable Pavement Area (acres)</t>
  </si>
  <si>
    <t>Impervious Acres in Drainage Area</t>
  </si>
  <si>
    <t>Regenerative Stormwater Conveyance - dry channel</t>
  </si>
  <si>
    <t>Regenerative Stormwtaer Conveyance - wet channel</t>
  </si>
  <si>
    <t>If the RSC is to be constructed within a wet channel use the urban stream restoration worksheet.</t>
  </si>
  <si>
    <t>If the RSC is to be constructed within a dry channel use the Runoff Reduction (RR) worksheet.</t>
  </si>
  <si>
    <t>BMP Type</t>
  </si>
  <si>
    <t>Types of ST BMPs are: Constructed Wetlands, Filtering Practices, Proprietary Practices, Wet Ponds and Wet Swales</t>
  </si>
  <si>
    <t>Type of RR BMPs are: Landscape Restoration/Reforestation, Rooftop Disconnection, Sheetflow to Filter/Open Space, All ESD practices in MD 2007, dry swale, expanded tree pits, grass channels, green roof, green streets, infiltration, rainwater harvesting, landscape restoration/reforestation</t>
  </si>
  <si>
    <t>Soil Media Depth (in) (no gravel) (times porosity)</t>
  </si>
  <si>
    <t>TN 8 digit watershed Impervious Loading Rate (from Step 3a)</t>
  </si>
  <si>
    <t xml:space="preserve"> TP 8 digit watershed Impervious Loading Rate (from Step 3a)</t>
  </si>
  <si>
    <t>TSS 8 digit watershed Impervious Loading Rate (from Step 3a)</t>
  </si>
  <si>
    <t>TN 8 digit watershed Pervious Loading Rate (from Step 3a)</t>
  </si>
  <si>
    <t xml:space="preserve"> TP 8 digit watershed Pervious Loading Rate (from Step 3a)</t>
  </si>
  <si>
    <t>TSS 8 digit watershed Pervious Loading Rate (from Step 3a)</t>
  </si>
  <si>
    <t xml:space="preserve">ponding depth (ft) = suface volume storage + ( filter media layer * porosity) </t>
  </si>
  <si>
    <t>Surface area of practice (acres)</t>
  </si>
  <si>
    <t>Ratio</t>
  </si>
  <si>
    <t>Total Contributing Area (acres)</t>
  </si>
  <si>
    <t>RT</t>
  </si>
  <si>
    <t>Filter Strip Runoff Reduction</t>
  </si>
  <si>
    <t>Filter Strip Stormwater Treatment</t>
  </si>
  <si>
    <t>Filtering Practices</t>
  </si>
  <si>
    <t>Forest Buffers</t>
  </si>
  <si>
    <t>Grass Buffers</t>
  </si>
  <si>
    <t>Impervious Surface Reduction</t>
  </si>
  <si>
    <t>Infiltration Practices w/ Sand, Veg. - A/B soils, no underdrain</t>
  </si>
  <si>
    <t>Infiltration Practices w/o Sand, Veg. - A/B soils, no underdrain</t>
  </si>
  <si>
    <t>Shoreline Management</t>
  </si>
  <si>
    <t>Stream Restoration</t>
  </si>
  <si>
    <t>Street Sweeping 25 times a year-acres</t>
  </si>
  <si>
    <t>Tree Planting</t>
  </si>
  <si>
    <t>A programmatic credit is only available to localities that go above and beyond the minimum requirements set forth under their MS4 permit and SSO consent decree, and is contingent upon documentation that their program elements are targeted to screen, detect and correct the nutrient discharges with highest nutrient loading risk. Localities must provide documentation in their annual MS4 permit reports that describe the advanced methods used to detect and eliminate illicit discharges.</t>
  </si>
  <si>
    <t>An excavated pit backfilled with engineered media, topsoil, mulch, and vegetation.  These are planting areas installed in shallow basins in which the storm water runoff is temporarily ponded and then treated by filtering through the bed components, and through biological and biochemical reactions within the soil matrix and around the root zones of the plants.  This BMP has no underdrain and is in A or B soil.</t>
  </si>
  <si>
    <t>An excavated pit backfilled with engineered media, topsoil, mulch, and vegetation.  These are planting areas installed in shallow basins in which the storm water runoff is temporarily ponded and then treated by filtering through the bed components, and through biological and biochemical reactions within the soil matrix and around the root zones of the plants.  This BMP has an underdrain and is in A or B soil.</t>
  </si>
  <si>
    <t>An excavated pit backfilled with engineered media, topsoil, mulch, and vegetation.  These are planting areas installed in shallow basins in which the storm water runoff is temporarily ponded and then treated by filtering through the bed components, and through biological and biochemical reactions within the soil matrix and around the root zones of the plants.  This BMP has an underdrain and is in C or D soil.</t>
  </si>
  <si>
    <t>Reduce the amount of sediment runoff from dirt and gravel roads through the use of driving surface aggregates (DSA) such as durable and erosion resistant road surface and raising road elevation to restore natural drainage patterns.</t>
  </si>
  <si>
    <t>Reduce the amount of sediment runoff from dirt and gravel roads through the use of additional Drainage Outlets (creating new outlets in ditchline to reduce channelized flow).</t>
  </si>
  <si>
    <t>Reduce the amount of sediment runoff from dirt and gravel roads through the use of driving surface aggregates (DSA) such as durable and erosion resistant road surface and through the use of additional Drainage Outlets (creating new outlets in ditchline to reduce channelized flow).</t>
  </si>
  <si>
    <t>This BMP changes the land use from pervious urban to pervious urban. Therefore, there is no change and no reduction from using this BMP.</t>
  </si>
  <si>
    <t>Pavement or pavers that reduce runoff volume and treat water quality through both infiltration and filtration mechanisms.  Water filters through open voids in the pavement surface to a washed gravel subsurface storage reservoir, where it is then slowly infiltrated into the underlying soils or exits via an underdrain. This BMP has no underdrain, has sand and/or vegetation and is in A or B soil.</t>
  </si>
  <si>
    <t>Pavement or pavers that reduce runoff volume and treat water quality through both infiltration and filtration mechanisms.  Water filters through open voids in the pavement surface to a washed gravel subsurface storage reservoir, where it is then slowly infiltrated into the underlying soils or exits via an underdrain.  This BMP has an underdrain, has sand and/or vegetation and is in A or B soil.</t>
  </si>
  <si>
    <t>Pavement or pavers that reduce runoff volume and treat water quality through both infiltration and filtration mechanisms.  Water filters through open voids in the pavement surface to a washed gravel subsurface storage reservoir, where it is then slowly infiltrated into the underlying soils or exits via an underdrain.  This BMP has an underdrain, has sand and/or vegetation and is in C or D soil.</t>
  </si>
  <si>
    <t>Pavement or pavers that reduce runoff volume and treat water quality through both infiltration and filtration mechanisms.  Water filters through open voids in the pavement surface to a washed gravel subsurface storage reservoir, where it is then slowly infiltrated into the underlying soils or exits via an underdrain. This BMP has no underdrain, no sand or vegetation and is in A or B soil.</t>
  </si>
  <si>
    <t>Pavement or pavers that reduce runoff volume and treat water quality through both infiltration and filtration mechanisms.  Water filters through open voids in the pavement surface to a washed gravel subsurface storage reservoir, where it is then slowly infiltrated into the underlying soils or exits via an underdrain.  This BMP has an underdrain, no sand or vegetation and is in A or B soil.</t>
  </si>
  <si>
    <t>Pavement or pavers that reduce runoff volume and treat water quality through both infiltration and filtration mechanisms.  Water filters through open voids in the pavement surface to a washed gravel subsurface storage reservoir, where it is then slowly infiltrated into the underlying soils or exits via an underdrain. This BMP has an underdrain, no sand or vegetation and is in C or D soil.</t>
  </si>
  <si>
    <t>An annual mass sediment reduction credit for qualifying shoreline management practices that prevent tidal shoreline erosion that would otherwise be delivered to nearshore/downstream waters. The pollutant loads are reduced for sand content and bank instability. If the management includes vegetation, then the mass reduction is received for the Protocol 2, 3, and 4. Management with pounds reported reported receives credit for Protocol 1.</t>
  </si>
  <si>
    <t>An annual mass nutrient and sediment reduction credit for qualifying stream restoration practices that prevent channel or bank erosion that otherwise would be delivered downstream from an actively enlarging or incising urban stream. Applies to 0 to 3rd order streams that are not tidally influenced. If one of the protocols is cited and pounds are reported, then the mass reduction is received for the protocol.</t>
  </si>
  <si>
    <t>Urban tree planting is planting trees on urban pervious areas at a rate that would produce a forest-like condition over time.  The intent of the planting is to eventually convert the urban area to forest.  If the trees are planted as part of the urban landscape, with no intention to covert the area to forest, then this would not count as urban tree planting</t>
  </si>
  <si>
    <t>Open channels are practices that convey stormwater runoff and provide treatment as the water is conveyed, includes bioswales.  Runoff passes through either vegetation in the channel, subsoil matrix, and/or is infiltrated into the underlying soils. This BMP has no underdrain and is in A or B soil.</t>
  </si>
  <si>
    <t>Open channels are practices that convey stormwater runoff and provide treatment as the water is conveyed, includes bioswales.  Runoff passes through either vegetation in the channel, subsoil matrix, and/or is infiltrated into the underlying soils. This BMP has no underdrain and is in C or D soil.</t>
  </si>
  <si>
    <t>Classification</t>
  </si>
  <si>
    <t>Load Reduction</t>
  </si>
  <si>
    <t>Land use change</t>
  </si>
  <si>
    <t>Load Reduction - default in this calculator, for other protocols see online tool</t>
  </si>
  <si>
    <t>LU</t>
  </si>
  <si>
    <t>Efficiency</t>
  </si>
  <si>
    <t>See Stream Restoration</t>
  </si>
  <si>
    <t>Stream Restoration - Coastal Plain</t>
  </si>
  <si>
    <t>Stream Restoration - NonCoastal Plain</t>
  </si>
  <si>
    <t>Equation 2. Calculate Urban Post-BMP Load</t>
  </si>
  <si>
    <t>Equation 1. Calculate Urban Pre-BMP Load</t>
  </si>
  <si>
    <t>Number of pervious acres in treatment area</t>
  </si>
  <si>
    <t>Pervious acre loading rate (FROM Step 3A)</t>
  </si>
  <si>
    <t>Total Load Reduction</t>
  </si>
  <si>
    <t xml:space="preserve">Total Pervious Load </t>
  </si>
  <si>
    <t>Total Pervious Load</t>
  </si>
  <si>
    <t>Length of living shoreline restored (feet):</t>
  </si>
  <si>
    <t>Average bank height (feet):</t>
  </si>
  <si>
    <t>Angle of repose (percent):</t>
  </si>
  <si>
    <t>Lateral erosion rate (LER; ft/yr):</t>
  </si>
  <si>
    <r>
      <t>Soil bulk density (SBD; lbs/ft</t>
    </r>
    <r>
      <rPr>
        <vertAlign val="superscript"/>
        <sz val="11"/>
        <color indexed="8"/>
        <rFont val="Calibri"/>
        <family val="2"/>
      </rPr>
      <t>3</t>
    </r>
    <r>
      <rPr>
        <sz val="11"/>
        <color theme="1"/>
        <rFont val="Calibri"/>
        <family val="2"/>
      </rPr>
      <t>):</t>
    </r>
  </si>
  <si>
    <r>
      <t>Default value is 93.6 lb/ft</t>
    </r>
    <r>
      <rPr>
        <vertAlign val="superscript"/>
        <sz val="11"/>
        <color indexed="8"/>
        <rFont val="Calibri"/>
        <family val="2"/>
      </rPr>
      <t>3</t>
    </r>
    <r>
      <rPr>
        <sz val="11"/>
        <color theme="1"/>
        <rFont val="Calibri"/>
        <family val="2"/>
      </rPr>
      <t>.</t>
    </r>
  </si>
  <si>
    <t>Sand reduction factor (SRF):</t>
  </si>
  <si>
    <t>Bank instability reduction factor (BIR), if applicable:</t>
  </si>
  <si>
    <t>Default value is 1.00. Use 0.50, if slope stability has not been addressed.</t>
  </si>
  <si>
    <t>Area of planted or re-planted tidal wetlands (acres):</t>
  </si>
  <si>
    <t>Estimated Load Reductions</t>
  </si>
  <si>
    <t>Protocol 1: Prevented Sediment</t>
  </si>
  <si>
    <t>TSS load reduction (tons/yr)</t>
  </si>
  <si>
    <t>Protocol 2: Denitrification</t>
  </si>
  <si>
    <t>TN load reduction (lbs/yr)</t>
  </si>
  <si>
    <t>Protocol 3: Sedimentation</t>
  </si>
  <si>
    <t>TP load reduction (lbs/yr)</t>
  </si>
  <si>
    <t>Protocol 4: Marsh Redfield Ratio</t>
  </si>
  <si>
    <t>Total Load Reduction Summary</t>
  </si>
  <si>
    <t>TN (lbs/yr)</t>
  </si>
  <si>
    <t>TP (lbs/yr)</t>
  </si>
  <si>
    <t>TSS (tons/yr)</t>
  </si>
  <si>
    <t>Work by G. Yagow at Virginia Tech</t>
  </si>
  <si>
    <t>Shoreline Management - default, see separate tab for protocols</t>
  </si>
  <si>
    <t>all</t>
  </si>
  <si>
    <t>ln ft</t>
  </si>
  <si>
    <t>All Coastal Plain</t>
  </si>
  <si>
    <t>All NonCoastal Plain</t>
  </si>
  <si>
    <t>Refer to the first two tabs to determine which BMP you are calculating.</t>
  </si>
  <si>
    <t xml:space="preserve">The tabs titled, "Landuse Loading Rates Step 3a" and "Pre-BMP Load Step 3b" are used to calculate your pre-BMP load.  </t>
  </si>
  <si>
    <t>All columns with yellow headers require data to be submitted by the user.</t>
  </si>
  <si>
    <t>More popular BMPs have their own tab, but all BMPs are represented in either the landuse change, load reduction, efficiency, RR or ST tabs.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</si>
</sst>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0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1">
    <font>
      <sz val="11"/>
      <color theme="1"/>
      <name val="Calibri"/>
      <family val="2"/>
    </font>
    <font>
      <sz val="11"/>
      <color indexed="8"/>
      <name val="Calibri"/>
      <family val="2"/>
    </font>
    <font>
      <sz val="11"/>
      <name val="Calibri"/>
      <family val="2"/>
    </font>
    <font>
      <sz val="10"/>
      <name val="Arial"/>
      <family val="2"/>
    </font>
    <font>
      <sz val="11"/>
      <color indexed="8"/>
      <name val="Archer Book"/>
      <family val="3"/>
    </font>
    <font>
      <b/>
      <sz val="11"/>
      <color indexed="8"/>
      <name val="Archer Book"/>
      <family val="3"/>
    </font>
    <font>
      <sz val="11"/>
      <name val="Archer Book"/>
      <family val="3"/>
    </font>
    <font>
      <b/>
      <sz val="11"/>
      <name val="Archer Book"/>
      <family val="3"/>
    </font>
    <font>
      <sz val="9"/>
      <name val="Tahoma"/>
      <family val="2"/>
    </font>
    <font>
      <b/>
      <sz val="9"/>
      <name val="Tahoma"/>
      <family val="2"/>
    </font>
    <font>
      <sz val="8"/>
      <name val="Calibri"/>
      <family val="2"/>
    </font>
    <font>
      <b/>
      <sz val="11"/>
      <color indexed="8"/>
      <name val="Calibri"/>
      <family val="2"/>
    </font>
    <font>
      <b/>
      <sz val="11"/>
      <name val="Calibri"/>
      <family val="2"/>
    </font>
    <font>
      <sz val="11"/>
      <color indexed="23"/>
      <name val="Calibri"/>
      <family val="2"/>
    </font>
    <font>
      <u val="single"/>
      <sz val="11"/>
      <color indexed="12"/>
      <name val="Calibri"/>
      <family val="2"/>
    </font>
    <font>
      <u val="single"/>
      <sz val="11"/>
      <color indexed="36"/>
      <name val="Calibri"/>
      <family val="2"/>
    </font>
    <font>
      <b/>
      <sz val="12"/>
      <color indexed="8"/>
      <name val="Calibri"/>
      <family val="2"/>
    </font>
    <font>
      <sz val="12"/>
      <color indexed="8"/>
      <name val="Calibri"/>
      <family val="2"/>
    </font>
    <font>
      <sz val="12"/>
      <name val="Calibri"/>
      <family val="2"/>
    </font>
    <font>
      <b/>
      <i/>
      <sz val="11"/>
      <color indexed="8"/>
      <name val="Calibri"/>
      <family val="2"/>
    </font>
    <font>
      <sz val="11"/>
      <color indexed="10"/>
      <name val="Calibri"/>
      <family val="2"/>
    </font>
    <font>
      <b/>
      <sz val="10"/>
      <name val="Calibri"/>
      <family val="2"/>
    </font>
    <font>
      <vertAlign val="superscrip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2"/>
      <color indexed="36"/>
      <name val="Calibri"/>
      <family val="2"/>
    </font>
    <font>
      <i/>
      <sz val="11"/>
      <color indexed="62"/>
      <name val="Calibri"/>
      <family val="2"/>
    </font>
    <font>
      <i/>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7"/>
      <name val="Calibri"/>
      <family val="2"/>
    </font>
    <font>
      <i/>
      <sz val="11"/>
      <color theme="4" tint="-0.24997000396251678"/>
      <name val="Calibri"/>
      <family val="2"/>
    </font>
    <font>
      <sz val="12"/>
      <color theme="1"/>
      <name val="Calibri"/>
      <family val="2"/>
    </font>
    <font>
      <i/>
      <sz val="11"/>
      <color theme="1"/>
      <name val="Calibri"/>
      <family val="2"/>
    </font>
    <font>
      <b/>
      <sz val="8"/>
      <name val="Calibri"/>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1"/>
        <bgColor indexed="64"/>
      </patternFill>
    </fill>
    <fill>
      <patternFill patternType="solid">
        <fgColor indexed="63"/>
        <bgColor indexed="64"/>
      </patternFill>
    </fill>
    <fill>
      <patternFill patternType="solid">
        <fgColor indexed="13"/>
        <bgColor indexed="64"/>
      </patternFill>
    </fill>
    <fill>
      <patternFill patternType="solid">
        <fgColor indexed="53"/>
        <bgColor indexed="64"/>
      </patternFill>
    </fill>
    <fill>
      <patternFill patternType="solid">
        <fgColor indexed="27"/>
        <bgColor indexed="64"/>
      </patternFill>
    </fill>
    <fill>
      <patternFill patternType="solid">
        <fgColor indexed="9"/>
        <bgColor indexed="64"/>
      </patternFill>
    </fill>
    <fill>
      <patternFill patternType="solid">
        <fgColor rgb="FFFF0000"/>
        <bgColor indexed="64"/>
      </patternFill>
    </fill>
    <fill>
      <patternFill patternType="solid">
        <fgColor rgb="FFFFFF66"/>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medium"/>
      <right style="medium"/>
      <top>
        <color indexed="63"/>
      </top>
      <bottom style="medium"/>
    </border>
    <border>
      <left>
        <color indexed="63"/>
      </left>
      <right style="medium"/>
      <top>
        <color indexed="63"/>
      </top>
      <bottom style="medium"/>
    </border>
    <border>
      <left>
        <color indexed="63"/>
      </left>
      <right>
        <color indexed="63"/>
      </right>
      <top>
        <color indexed="63"/>
      </top>
      <bottom style="thin"/>
    </border>
    <border>
      <left style="thin"/>
      <right>
        <color indexed="63"/>
      </right>
      <top style="thin"/>
      <bottom style="thin"/>
    </border>
    <border>
      <left style="thin"/>
      <right style="thin"/>
      <top/>
      <bottom style="thin"/>
    </border>
    <border>
      <left style="thin"/>
      <right/>
      <top/>
      <bottom/>
    </border>
    <border>
      <left/>
      <right style="thin"/>
      <top/>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top style="thin"/>
      <bottom/>
    </border>
    <border>
      <left/>
      <right style="thin"/>
      <top style="thin"/>
      <bottom/>
    </border>
    <border>
      <left style="thin"/>
      <right/>
      <top/>
      <bottom style="thin"/>
    </border>
  </borders>
  <cellStyleXfs count="67">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3"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0" fontId="44" fillId="0" borderId="0" applyNumberFormat="0" applyFill="0" applyBorder="0" applyAlignment="0" applyProtection="0"/>
    <xf numFmtId="0" fontId="15" fillId="0" borderId="0" applyNumberFormat="0" applyFill="0" applyBorder="0" applyAlignment="0" applyProtection="0"/>
    <xf numFmtId="0" fontId="45" fillId="28"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14" fillId="0" borderId="0" applyNumberFormat="0" applyFill="0" applyBorder="0" applyAlignment="0" applyProtection="0"/>
    <xf numFmtId="0" fontId="49" fillId="29" borderId="1" applyNumberFormat="0" applyAlignment="0" applyProtection="0"/>
    <xf numFmtId="0" fontId="50" fillId="0" borderId="6" applyNumberFormat="0" applyFill="0" applyAlignment="0" applyProtection="0"/>
    <xf numFmtId="0" fontId="51" fillId="30" borderId="0" applyNumberFormat="0" applyBorder="0" applyAlignment="0" applyProtection="0"/>
    <xf numFmtId="0" fontId="3" fillId="0" borderId="0">
      <alignment/>
      <protection/>
    </xf>
    <xf numFmtId="0" fontId="1" fillId="0" borderId="0">
      <alignment/>
      <protection/>
    </xf>
    <xf numFmtId="0" fontId="1" fillId="31" borderId="7" applyNumberFormat="0" applyFont="0" applyAlignment="0" applyProtection="0"/>
    <xf numFmtId="0" fontId="52" fillId="26" borderId="8" applyNumberFormat="0" applyAlignment="0" applyProtection="0"/>
    <xf numFmtId="9" fontId="1"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222">
    <xf numFmtId="0" fontId="0" fillId="0" borderId="0" xfId="0" applyFont="1" applyAlignment="1">
      <alignment/>
    </xf>
    <xf numFmtId="0" fontId="0" fillId="0" borderId="0" xfId="0" applyAlignment="1">
      <alignment horizontal="center" vertical="center"/>
    </xf>
    <xf numFmtId="0" fontId="2" fillId="0" borderId="0" xfId="0" applyFont="1" applyAlignment="1">
      <alignment/>
    </xf>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164" fontId="5" fillId="0" borderId="10" xfId="0" applyNumberFormat="1" applyFont="1" applyBorder="1" applyAlignment="1">
      <alignment horizontal="center" vertical="center"/>
    </xf>
    <xf numFmtId="2" fontId="5" fillId="0" borderId="10" xfId="0" applyNumberFormat="1" applyFont="1" applyFill="1" applyBorder="1" applyAlignment="1">
      <alignment horizontal="center" vertical="center" wrapText="1"/>
    </xf>
    <xf numFmtId="1" fontId="5" fillId="0" borderId="10" xfId="0" applyNumberFormat="1" applyFont="1" applyFill="1" applyBorder="1" applyAlignment="1">
      <alignment horizontal="center" vertical="center" wrapText="1"/>
    </xf>
    <xf numFmtId="0" fontId="4" fillId="0" borderId="10" xfId="0" applyFont="1" applyBorder="1" applyAlignment="1">
      <alignment vertical="top" wrapText="1"/>
    </xf>
    <xf numFmtId="2" fontId="4" fillId="0" borderId="10" xfId="0" applyNumberFormat="1" applyFont="1" applyBorder="1" applyAlignment="1">
      <alignment horizontal="right" vertical="top"/>
    </xf>
    <xf numFmtId="0" fontId="4" fillId="0" borderId="10" xfId="0" applyFont="1" applyBorder="1" applyAlignment="1">
      <alignment/>
    </xf>
    <xf numFmtId="0" fontId="4" fillId="0" borderId="10" xfId="0" applyFont="1" applyBorder="1" applyAlignment="1">
      <alignment wrapText="1"/>
    </xf>
    <xf numFmtId="164" fontId="4" fillId="0" borderId="10" xfId="0" applyNumberFormat="1" applyFont="1" applyBorder="1" applyAlignment="1">
      <alignment/>
    </xf>
    <xf numFmtId="2" fontId="4" fillId="0" borderId="10" xfId="0" applyNumberFormat="1" applyFont="1" applyBorder="1" applyAlignment="1">
      <alignment horizontal="right"/>
    </xf>
    <xf numFmtId="164" fontId="4" fillId="0" borderId="10" xfId="0" applyNumberFormat="1" applyFont="1" applyBorder="1" applyAlignment="1">
      <alignment horizontal="right" vertical="top"/>
    </xf>
    <xf numFmtId="0" fontId="0" fillId="0" borderId="0" xfId="0" applyAlignment="1">
      <alignment wrapText="1"/>
    </xf>
    <xf numFmtId="165" fontId="4" fillId="0" borderId="10" xfId="0" applyNumberFormat="1" applyFont="1" applyBorder="1" applyAlignment="1">
      <alignment horizontal="right" vertical="top"/>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164" fontId="5" fillId="0" borderId="10" xfId="0" applyNumberFormat="1" applyFont="1" applyFill="1" applyBorder="1" applyAlignment="1">
      <alignment horizontal="center" vertical="center"/>
    </xf>
    <xf numFmtId="0" fontId="0" fillId="0" borderId="0" xfId="0" applyFill="1" applyAlignment="1">
      <alignment horizontal="center" vertical="center"/>
    </xf>
    <xf numFmtId="0" fontId="4" fillId="0" borderId="10" xfId="0" applyFont="1" applyFill="1" applyBorder="1" applyAlignment="1">
      <alignment/>
    </xf>
    <xf numFmtId="0" fontId="4" fillId="0" borderId="10" xfId="0" applyFont="1" applyFill="1" applyBorder="1" applyAlignment="1">
      <alignment wrapText="1"/>
    </xf>
    <xf numFmtId="164" fontId="4" fillId="0" borderId="10" xfId="0" applyNumberFormat="1" applyFont="1" applyFill="1" applyBorder="1" applyAlignment="1">
      <alignment/>
    </xf>
    <xf numFmtId="2" fontId="4" fillId="0" borderId="10" xfId="0" applyNumberFormat="1" applyFont="1" applyFill="1" applyBorder="1" applyAlignment="1">
      <alignment horizontal="right"/>
    </xf>
    <xf numFmtId="0" fontId="0" fillId="0" borderId="0" xfId="0" applyFill="1" applyAlignment="1">
      <alignment/>
    </xf>
    <xf numFmtId="0" fontId="0" fillId="0" borderId="0" xfId="0" applyFill="1" applyAlignment="1">
      <alignment horizontal="center" vertical="center" wrapText="1"/>
    </xf>
    <xf numFmtId="2" fontId="5" fillId="0" borderId="0" xfId="0" applyNumberFormat="1" applyFont="1" applyFill="1" applyBorder="1" applyAlignment="1">
      <alignment horizontal="center" vertical="center" wrapText="1"/>
    </xf>
    <xf numFmtId="2" fontId="4" fillId="0" borderId="0" xfId="0" applyNumberFormat="1" applyFont="1" applyFill="1" applyBorder="1" applyAlignment="1">
      <alignment horizontal="right"/>
    </xf>
    <xf numFmtId="0" fontId="0" fillId="0" borderId="0" xfId="0" applyFill="1" applyAlignment="1">
      <alignment wrapText="1"/>
    </xf>
    <xf numFmtId="0" fontId="2" fillId="0" borderId="0" xfId="0" applyFont="1" applyAlignment="1">
      <alignment wrapText="1"/>
    </xf>
    <xf numFmtId="2" fontId="4" fillId="0" borderId="0" xfId="0" applyNumberFormat="1" applyFont="1" applyBorder="1" applyAlignment="1">
      <alignment horizontal="right"/>
    </xf>
    <xf numFmtId="0" fontId="0" fillId="0" borderId="0" xfId="0" applyBorder="1" applyAlignment="1">
      <alignment/>
    </xf>
    <xf numFmtId="0" fontId="11" fillId="0" borderId="0" xfId="0" applyFont="1" applyAlignment="1">
      <alignment/>
    </xf>
    <xf numFmtId="165" fontId="11" fillId="0" borderId="0" xfId="0" applyNumberFormat="1" applyFont="1" applyAlignment="1">
      <alignment/>
    </xf>
    <xf numFmtId="0" fontId="11" fillId="0" borderId="0" xfId="0" applyFont="1" applyFill="1" applyAlignment="1">
      <alignment/>
    </xf>
    <xf numFmtId="2" fontId="5" fillId="32" borderId="10" xfId="0" applyNumberFormat="1" applyFont="1" applyFill="1" applyBorder="1" applyAlignment="1">
      <alignment horizontal="center" vertical="center" wrapText="1"/>
    </xf>
    <xf numFmtId="2" fontId="5" fillId="33" borderId="10" xfId="0" applyNumberFormat="1" applyFont="1" applyFill="1" applyBorder="1" applyAlignment="1">
      <alignment horizontal="center" vertical="center" wrapText="1"/>
    </xf>
    <xf numFmtId="9" fontId="0" fillId="0" borderId="0" xfId="0" applyNumberFormat="1" applyAlignment="1">
      <alignment/>
    </xf>
    <xf numFmtId="0" fontId="1" fillId="0" borderId="0" xfId="60">
      <alignment/>
      <protection/>
    </xf>
    <xf numFmtId="0" fontId="1" fillId="0" borderId="11" xfId="60" applyFill="1" applyBorder="1" applyAlignment="1">
      <alignment horizontal="center" vertical="center"/>
      <protection/>
    </xf>
    <xf numFmtId="0" fontId="1" fillId="34" borderId="11" xfId="60" applyFill="1" applyBorder="1" applyAlignment="1">
      <alignment horizontal="center" vertical="center"/>
      <protection/>
    </xf>
    <xf numFmtId="0" fontId="1" fillId="0" borderId="11" xfId="60" applyFill="1" applyBorder="1" applyAlignment="1">
      <alignment horizontal="center" vertical="center" wrapText="1"/>
      <protection/>
    </xf>
    <xf numFmtId="0" fontId="11" fillId="0" borderId="0" xfId="60" applyFont="1">
      <alignment/>
      <protection/>
    </xf>
    <xf numFmtId="0" fontId="13" fillId="0" borderId="0" xfId="60" applyFont="1">
      <alignment/>
      <protection/>
    </xf>
    <xf numFmtId="0" fontId="11" fillId="34" borderId="0" xfId="60" applyFont="1" applyFill="1">
      <alignment/>
      <protection/>
    </xf>
    <xf numFmtId="0" fontId="11" fillId="0" borderId="0" xfId="60" applyFont="1" applyFill="1">
      <alignment/>
      <protection/>
    </xf>
    <xf numFmtId="3" fontId="1" fillId="0" borderId="0" xfId="60" applyNumberFormat="1">
      <alignment/>
      <protection/>
    </xf>
    <xf numFmtId="3" fontId="1" fillId="34" borderId="0" xfId="60" applyNumberFormat="1" applyFill="1">
      <alignment/>
      <protection/>
    </xf>
    <xf numFmtId="166" fontId="1" fillId="0" borderId="0" xfId="60" applyNumberFormat="1">
      <alignment/>
      <protection/>
    </xf>
    <xf numFmtId="2" fontId="1" fillId="0" borderId="0" xfId="60" applyNumberFormat="1">
      <alignment/>
      <protection/>
    </xf>
    <xf numFmtId="1" fontId="1" fillId="0" borderId="0" xfId="60" applyNumberFormat="1">
      <alignment/>
      <protection/>
    </xf>
    <xf numFmtId="0" fontId="1" fillId="34" borderId="0" xfId="60" applyFill="1">
      <alignment/>
      <protection/>
    </xf>
    <xf numFmtId="0" fontId="0" fillId="0" borderId="0" xfId="0" applyFill="1" applyAlignment="1" applyProtection="1">
      <alignment/>
      <protection/>
    </xf>
    <xf numFmtId="0" fontId="0" fillId="0" borderId="0" xfId="0" applyFill="1" applyAlignment="1" applyProtection="1">
      <alignment wrapText="1"/>
      <protection/>
    </xf>
    <xf numFmtId="0" fontId="0" fillId="35" borderId="0" xfId="0" applyFill="1" applyAlignment="1">
      <alignment/>
    </xf>
    <xf numFmtId="0" fontId="11" fillId="0" borderId="0" xfId="0" applyFont="1" applyAlignment="1">
      <alignment/>
    </xf>
    <xf numFmtId="0" fontId="0" fillId="36" borderId="0" xfId="0" applyFill="1" applyAlignment="1">
      <alignment/>
    </xf>
    <xf numFmtId="0" fontId="0" fillId="37" borderId="0" xfId="0" applyFill="1" applyAlignment="1">
      <alignment horizontal="center" vertical="center" wrapText="1"/>
    </xf>
    <xf numFmtId="0" fontId="0" fillId="35" borderId="0" xfId="0" applyFill="1" applyAlignment="1" applyProtection="1">
      <alignment wrapText="1"/>
      <protection/>
    </xf>
    <xf numFmtId="0" fontId="0" fillId="37" borderId="0" xfId="0" applyFill="1" applyAlignment="1" applyProtection="1">
      <alignment wrapText="1"/>
      <protection/>
    </xf>
    <xf numFmtId="0" fontId="16" fillId="0" borderId="12" xfId="0" applyFont="1" applyBorder="1" applyAlignment="1">
      <alignment vertical="center" wrapText="1"/>
    </xf>
    <xf numFmtId="0" fontId="16" fillId="0" borderId="13" xfId="0" applyFont="1" applyBorder="1" applyAlignment="1">
      <alignment vertical="center" wrapText="1"/>
    </xf>
    <xf numFmtId="0" fontId="17" fillId="0" borderId="12" xfId="0" applyFont="1" applyBorder="1" applyAlignment="1">
      <alignment vertical="center" wrapText="1"/>
    </xf>
    <xf numFmtId="0" fontId="17" fillId="0" borderId="13" xfId="0" applyFont="1" applyBorder="1" applyAlignment="1">
      <alignment vertical="center"/>
    </xf>
    <xf numFmtId="0" fontId="17" fillId="0" borderId="13" xfId="0" applyFont="1" applyBorder="1" applyAlignment="1">
      <alignment vertical="center" wrapText="1"/>
    </xf>
    <xf numFmtId="0" fontId="11" fillId="0" borderId="0" xfId="0" applyFont="1" applyFill="1" applyAlignment="1" applyProtection="1">
      <alignment wrapText="1"/>
      <protection/>
    </xf>
    <xf numFmtId="0" fontId="11" fillId="0" borderId="0" xfId="0" applyFont="1" applyFill="1" applyAlignment="1" applyProtection="1">
      <alignment/>
      <protection/>
    </xf>
    <xf numFmtId="0" fontId="17" fillId="0" borderId="0" xfId="0" applyFont="1" applyAlignment="1">
      <alignment horizontal="center" vertical="center"/>
    </xf>
    <xf numFmtId="0" fontId="17" fillId="0" borderId="0" xfId="0" applyFont="1" applyFill="1" applyAlignment="1">
      <alignment wrapText="1"/>
    </xf>
    <xf numFmtId="0" fontId="18" fillId="0" borderId="0" xfId="0" applyFont="1" applyFill="1" applyAlignment="1">
      <alignment wrapText="1"/>
    </xf>
    <xf numFmtId="0" fontId="17" fillId="0" borderId="0" xfId="0" applyFont="1" applyAlignment="1">
      <alignment/>
    </xf>
    <xf numFmtId="0" fontId="19" fillId="0" borderId="0" xfId="0" applyFont="1" applyAlignment="1">
      <alignment/>
    </xf>
    <xf numFmtId="0" fontId="19" fillId="0" borderId="0" xfId="0" applyFont="1" applyAlignment="1">
      <alignment/>
    </xf>
    <xf numFmtId="0" fontId="0" fillId="32" borderId="14" xfId="0" applyFill="1" applyBorder="1" applyAlignment="1">
      <alignment horizontal="center" vertical="center"/>
    </xf>
    <xf numFmtId="0" fontId="0" fillId="0" borderId="14" xfId="0" applyFill="1" applyBorder="1" applyAlignment="1">
      <alignment horizontal="center" vertical="center"/>
    </xf>
    <xf numFmtId="0" fontId="0" fillId="0" borderId="14" xfId="0" applyBorder="1" applyAlignment="1">
      <alignment horizontal="center" vertical="center"/>
    </xf>
    <xf numFmtId="0" fontId="0" fillId="32" borderId="14" xfId="0" applyNumberFormat="1" applyFill="1" applyBorder="1" applyAlignment="1">
      <alignment horizontal="center" vertical="center" wrapText="1"/>
    </xf>
    <xf numFmtId="0" fontId="11" fillId="33" borderId="14" xfId="0" applyFont="1" applyFill="1" applyBorder="1" applyAlignment="1">
      <alignment horizontal="center" vertical="center" wrapText="1"/>
    </xf>
    <xf numFmtId="9" fontId="0" fillId="0" borderId="0" xfId="0" applyNumberFormat="1" applyAlignment="1">
      <alignment horizontal="center" vertical="center"/>
    </xf>
    <xf numFmtId="2" fontId="0" fillId="0" borderId="0" xfId="0" applyNumberFormat="1" applyAlignment="1">
      <alignment horizontal="center" vertical="center"/>
    </xf>
    <xf numFmtId="0" fontId="0" fillId="0" borderId="0" xfId="0" applyNumberFormat="1" applyAlignment="1">
      <alignment horizontal="center" vertical="center"/>
    </xf>
    <xf numFmtId="0" fontId="0" fillId="38" borderId="14" xfId="0" applyFill="1" applyBorder="1" applyAlignment="1">
      <alignment horizontal="center" vertical="center"/>
    </xf>
    <xf numFmtId="0" fontId="1" fillId="32" borderId="14" xfId="0" applyFont="1" applyFill="1" applyBorder="1" applyAlignment="1">
      <alignment horizontal="center" vertical="center" wrapText="1"/>
    </xf>
    <xf numFmtId="0" fontId="1" fillId="0" borderId="14" xfId="0" applyFont="1" applyBorder="1" applyAlignment="1">
      <alignment horizontal="center" vertical="center" wrapText="1"/>
    </xf>
    <xf numFmtId="0" fontId="11" fillId="33" borderId="14" xfId="0" applyFont="1" applyFill="1" applyBorder="1" applyAlignment="1">
      <alignment horizontal="center" vertical="center" wrapText="1"/>
    </xf>
    <xf numFmtId="0" fontId="1" fillId="38" borderId="14" xfId="0" applyFont="1" applyFill="1" applyBorder="1" applyAlignment="1">
      <alignment horizontal="center" vertical="center" wrapText="1"/>
    </xf>
    <xf numFmtId="0" fontId="0" fillId="0" borderId="14" xfId="0" applyBorder="1" applyAlignment="1">
      <alignment horizontal="center" vertical="center" wrapText="1"/>
    </xf>
    <xf numFmtId="2" fontId="5" fillId="0" borderId="15" xfId="0" applyNumberFormat="1" applyFont="1" applyFill="1" applyBorder="1" applyAlignment="1">
      <alignment horizontal="center" vertical="center" wrapText="1"/>
    </xf>
    <xf numFmtId="2" fontId="4" fillId="0" borderId="15" xfId="0" applyNumberFormat="1" applyFont="1" applyBorder="1" applyAlignment="1">
      <alignment horizontal="right"/>
    </xf>
    <xf numFmtId="2" fontId="1" fillId="32" borderId="14" xfId="0" applyNumberFormat="1" applyFont="1" applyFill="1" applyBorder="1" applyAlignment="1">
      <alignment horizontal="center" vertical="center" wrapText="1"/>
    </xf>
    <xf numFmtId="2" fontId="11" fillId="37" borderId="14" xfId="0" applyNumberFormat="1" applyFont="1" applyFill="1" applyBorder="1" applyAlignment="1">
      <alignment horizontal="center" vertical="center" wrapText="1"/>
    </xf>
    <xf numFmtId="2" fontId="1" fillId="0" borderId="0" xfId="0" applyNumberFormat="1" applyFont="1" applyFill="1" applyBorder="1" applyAlignment="1">
      <alignment horizontal="center" vertical="center"/>
    </xf>
    <xf numFmtId="2" fontId="1" fillId="0" borderId="0" xfId="0" applyNumberFormat="1" applyFont="1" applyBorder="1" applyAlignment="1">
      <alignment horizontal="center" vertical="center"/>
    </xf>
    <xf numFmtId="0" fontId="1" fillId="0" borderId="0" xfId="0" applyFont="1" applyBorder="1" applyAlignment="1">
      <alignment horizontal="center" vertical="center"/>
    </xf>
    <xf numFmtId="164" fontId="5" fillId="0" borderId="15" xfId="0" applyNumberFormat="1" applyFont="1" applyBorder="1" applyAlignment="1">
      <alignment horizontal="center" vertical="center"/>
    </xf>
    <xf numFmtId="1" fontId="5" fillId="0" borderId="0" xfId="0" applyNumberFormat="1" applyFont="1" applyFill="1" applyBorder="1" applyAlignment="1">
      <alignment horizontal="center" vertical="center" wrapText="1"/>
    </xf>
    <xf numFmtId="2" fontId="11" fillId="0" borderId="14" xfId="0" applyNumberFormat="1" applyFont="1" applyFill="1" applyBorder="1" applyAlignment="1">
      <alignment horizontal="center" vertical="center" wrapText="1"/>
    </xf>
    <xf numFmtId="0" fontId="0" fillId="0" borderId="0" xfId="0" applyBorder="1" applyAlignment="1">
      <alignment vertical="center"/>
    </xf>
    <xf numFmtId="0" fontId="0" fillId="0" borderId="0" xfId="0" applyBorder="1" applyAlignment="1">
      <alignment horizontal="center" vertical="center"/>
    </xf>
    <xf numFmtId="0" fontId="11" fillId="0" borderId="0" xfId="0" applyFont="1" applyBorder="1" applyAlignment="1">
      <alignment horizontal="center" vertical="center"/>
    </xf>
    <xf numFmtId="2" fontId="2" fillId="32" borderId="14" xfId="0" applyNumberFormat="1" applyFont="1" applyFill="1" applyBorder="1" applyAlignment="1">
      <alignment horizontal="center" vertical="center" wrapText="1"/>
    </xf>
    <xf numFmtId="2" fontId="12" fillId="0" borderId="14" xfId="0" applyNumberFormat="1" applyFont="1" applyFill="1" applyBorder="1" applyAlignment="1">
      <alignment horizontal="center" vertical="center" wrapText="1"/>
    </xf>
    <xf numFmtId="2" fontId="0" fillId="0" borderId="0" xfId="0" applyNumberFormat="1" applyBorder="1" applyAlignment="1">
      <alignment vertical="center"/>
    </xf>
    <xf numFmtId="0" fontId="0" fillId="0" borderId="0" xfId="0" applyFill="1" applyBorder="1" applyAlignment="1">
      <alignment vertical="center"/>
    </xf>
    <xf numFmtId="9" fontId="0" fillId="0" borderId="0" xfId="0" applyNumberFormat="1" applyFill="1" applyBorder="1" applyAlignment="1">
      <alignment vertical="center"/>
    </xf>
    <xf numFmtId="0" fontId="0" fillId="0" borderId="0" xfId="0" applyNumberFormat="1" applyFill="1" applyBorder="1" applyAlignment="1">
      <alignment vertical="center"/>
    </xf>
    <xf numFmtId="2" fontId="4" fillId="0" borderId="0" xfId="0" applyNumberFormat="1" applyFont="1" applyFill="1" applyBorder="1" applyAlignment="1">
      <alignment vertical="center"/>
    </xf>
    <xf numFmtId="2" fontId="6" fillId="0" borderId="0" xfId="0" applyNumberFormat="1" applyFont="1" applyFill="1" applyBorder="1" applyAlignment="1">
      <alignment vertical="center"/>
    </xf>
    <xf numFmtId="2" fontId="4" fillId="0" borderId="0" xfId="0" applyNumberFormat="1" applyFont="1" applyFill="1" applyBorder="1" applyAlignment="1">
      <alignment vertical="center" wrapText="1"/>
    </xf>
    <xf numFmtId="0" fontId="2" fillId="0" borderId="0" xfId="0" applyFont="1" applyBorder="1" applyAlignment="1">
      <alignment vertical="top" wrapText="1"/>
    </xf>
    <xf numFmtId="0" fontId="2" fillId="0" borderId="0" xfId="0" applyFont="1" applyBorder="1" applyAlignment="1">
      <alignment vertical="top"/>
    </xf>
    <xf numFmtId="0" fontId="2" fillId="0" borderId="0" xfId="0" applyFont="1" applyBorder="1" applyAlignment="1">
      <alignment wrapText="1"/>
    </xf>
    <xf numFmtId="0" fontId="2" fillId="0" borderId="0" xfId="0" applyFont="1" applyBorder="1" applyAlignment="1">
      <alignment/>
    </xf>
    <xf numFmtId="0" fontId="0" fillId="0" borderId="0" xfId="0" applyFont="1" applyBorder="1" applyAlignment="1">
      <alignment wrapText="1"/>
    </xf>
    <xf numFmtId="0" fontId="0" fillId="0" borderId="0" xfId="0" applyFont="1" applyBorder="1" applyAlignment="1">
      <alignment/>
    </xf>
    <xf numFmtId="2" fontId="7" fillId="0" borderId="0" xfId="0" applyNumberFormat="1" applyFont="1" applyFill="1" applyBorder="1" applyAlignment="1">
      <alignment horizontal="center" vertical="center" wrapText="1"/>
    </xf>
    <xf numFmtId="3" fontId="5" fillId="0" borderId="0" xfId="0" applyNumberFormat="1" applyFont="1" applyFill="1" applyBorder="1" applyAlignment="1">
      <alignment horizontal="center" vertical="center" wrapText="1"/>
    </xf>
    <xf numFmtId="2" fontId="6" fillId="0" borderId="0" xfId="0" applyNumberFormat="1" applyFont="1" applyBorder="1" applyAlignment="1">
      <alignment horizontal="right" vertical="top"/>
    </xf>
    <xf numFmtId="3" fontId="4" fillId="0" borderId="0" xfId="0" applyNumberFormat="1" applyFont="1" applyBorder="1" applyAlignment="1">
      <alignment horizontal="right" vertical="top"/>
    </xf>
    <xf numFmtId="2" fontId="4" fillId="0" borderId="0" xfId="0" applyNumberFormat="1" applyFont="1" applyBorder="1" applyAlignment="1">
      <alignment horizontal="right" vertical="top"/>
    </xf>
    <xf numFmtId="2" fontId="6" fillId="0" borderId="0" xfId="0" applyNumberFormat="1" applyFont="1" applyBorder="1" applyAlignment="1">
      <alignment horizontal="right"/>
    </xf>
    <xf numFmtId="3" fontId="4" fillId="0" borderId="0" xfId="0" applyNumberFormat="1" applyFont="1" applyBorder="1" applyAlignment="1">
      <alignment horizontal="right"/>
    </xf>
    <xf numFmtId="1" fontId="4" fillId="0" borderId="0" xfId="0" applyNumberFormat="1" applyFont="1" applyBorder="1" applyAlignment="1">
      <alignment horizontal="right"/>
    </xf>
    <xf numFmtId="0" fontId="0" fillId="0" borderId="0" xfId="0" applyFont="1" applyBorder="1" applyAlignment="1">
      <alignment horizontal="center" vertical="center"/>
    </xf>
    <xf numFmtId="0" fontId="0" fillId="0" borderId="0" xfId="0" applyFont="1" applyFill="1" applyBorder="1" applyAlignment="1">
      <alignment/>
    </xf>
    <xf numFmtId="2" fontId="1" fillId="0" borderId="0" xfId="0" applyNumberFormat="1" applyFont="1" applyFill="1" applyBorder="1" applyAlignment="1">
      <alignment horizontal="right" vertical="top"/>
    </xf>
    <xf numFmtId="1" fontId="1" fillId="32" borderId="14" xfId="0" applyNumberFormat="1" applyFont="1" applyFill="1" applyBorder="1" applyAlignment="1">
      <alignment horizontal="center" vertical="center" wrapText="1"/>
    </xf>
    <xf numFmtId="1" fontId="11" fillId="33" borderId="14" xfId="0" applyNumberFormat="1" applyFont="1" applyFill="1" applyBorder="1" applyAlignment="1">
      <alignment horizontal="center" vertical="center" wrapText="1"/>
    </xf>
    <xf numFmtId="2" fontId="1" fillId="0" borderId="0" xfId="0" applyNumberFormat="1" applyFont="1" applyBorder="1" applyAlignment="1">
      <alignment horizontal="center" vertical="center"/>
    </xf>
    <xf numFmtId="2" fontId="1" fillId="0" borderId="0" xfId="0" applyNumberFormat="1" applyFont="1" applyFill="1" applyBorder="1" applyAlignment="1">
      <alignment horizontal="center" vertical="center"/>
    </xf>
    <xf numFmtId="2" fontId="1" fillId="32" borderId="0" xfId="0"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Border="1" applyAlignment="1">
      <alignment vertical="top" wrapText="1"/>
    </xf>
    <xf numFmtId="2" fontId="0" fillId="0" borderId="0" xfId="0" applyNumberFormat="1" applyFont="1" applyBorder="1" applyAlignment="1">
      <alignment/>
    </xf>
    <xf numFmtId="2" fontId="0" fillId="0" borderId="0" xfId="0" applyNumberFormat="1" applyFont="1" applyBorder="1" applyAlignment="1">
      <alignment horizontal="right" vertical="top"/>
    </xf>
    <xf numFmtId="1" fontId="0" fillId="0" borderId="0" xfId="0" applyNumberFormat="1" applyFont="1" applyBorder="1" applyAlignment="1">
      <alignment horizontal="right" vertical="top"/>
    </xf>
    <xf numFmtId="2" fontId="2" fillId="32" borderId="0" xfId="0" applyNumberFormat="1" applyFont="1" applyFill="1" applyBorder="1" applyAlignment="1">
      <alignment horizontal="center" vertical="center" wrapText="1"/>
    </xf>
    <xf numFmtId="3" fontId="1" fillId="0" borderId="0" xfId="0" applyNumberFormat="1" applyFont="1" applyFill="1" applyBorder="1" applyAlignment="1">
      <alignment horizontal="center" vertical="center" wrapText="1"/>
    </xf>
    <xf numFmtId="1" fontId="1" fillId="0" borderId="0" xfId="0" applyNumberFormat="1" applyFont="1" applyFill="1" applyBorder="1" applyAlignment="1">
      <alignment horizontal="center" vertical="center" wrapText="1"/>
    </xf>
    <xf numFmtId="0" fontId="1" fillId="0" borderId="0" xfId="0" applyFont="1" applyBorder="1" applyAlignment="1">
      <alignment horizontal="center" vertical="center"/>
    </xf>
    <xf numFmtId="2" fontId="2" fillId="0" borderId="0" xfId="0" applyNumberFormat="1" applyFont="1" applyBorder="1" applyAlignment="1">
      <alignment horizontal="right" vertical="top"/>
    </xf>
    <xf numFmtId="2" fontId="1" fillId="0" borderId="0" xfId="0" applyNumberFormat="1" applyFont="1" applyFill="1" applyBorder="1" applyAlignment="1">
      <alignment horizontal="right"/>
    </xf>
    <xf numFmtId="0" fontId="0" fillId="32" borderId="0" xfId="0" applyNumberFormat="1" applyFont="1" applyFill="1" applyBorder="1" applyAlignment="1">
      <alignment horizontal="center" vertical="center" wrapText="1"/>
    </xf>
    <xf numFmtId="0" fontId="1" fillId="0" borderId="0" xfId="0" applyFont="1" applyBorder="1" applyAlignment="1">
      <alignment horizontal="center" vertical="center" wrapText="1"/>
    </xf>
    <xf numFmtId="2" fontId="2" fillId="0" borderId="0" xfId="0" applyNumberFormat="1" applyFont="1" applyBorder="1" applyAlignment="1">
      <alignment horizontal="center" vertical="center"/>
    </xf>
    <xf numFmtId="9" fontId="0" fillId="0" borderId="0" xfId="0" applyNumberFormat="1" applyFont="1" applyBorder="1" applyAlignment="1">
      <alignment horizontal="center" vertical="center"/>
    </xf>
    <xf numFmtId="0" fontId="20" fillId="0" borderId="0" xfId="0" applyFont="1" applyBorder="1" applyAlignment="1">
      <alignment horizontal="center" vertical="center"/>
    </xf>
    <xf numFmtId="2" fontId="12" fillId="0" borderId="0" xfId="0" applyNumberFormat="1" applyFont="1" applyFill="1" applyBorder="1" applyAlignment="1">
      <alignment horizontal="center" vertical="center"/>
    </xf>
    <xf numFmtId="2" fontId="11" fillId="0" borderId="0" xfId="0" applyNumberFormat="1" applyFont="1" applyFill="1" applyBorder="1" applyAlignment="1">
      <alignment horizontal="center" vertical="center"/>
    </xf>
    <xf numFmtId="0" fontId="12" fillId="0" borderId="0" xfId="59" applyFont="1" applyFill="1" applyBorder="1" applyAlignment="1">
      <alignment horizontal="center" vertical="center"/>
      <protection/>
    </xf>
    <xf numFmtId="0" fontId="2"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2" fontId="1" fillId="0" borderId="0" xfId="0"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2" fontId="12" fillId="0" borderId="0" xfId="59" applyNumberFormat="1" applyFont="1" applyFill="1" applyBorder="1" applyAlignment="1">
      <alignment horizontal="center" vertical="center"/>
      <protection/>
    </xf>
    <xf numFmtId="0" fontId="21" fillId="0" borderId="0" xfId="59" applyFont="1" applyFill="1" applyBorder="1" applyAlignment="1">
      <alignment horizontal="center" vertical="center"/>
      <protection/>
    </xf>
    <xf numFmtId="2" fontId="0" fillId="0" borderId="0" xfId="0" applyNumberFormat="1" applyFont="1" applyBorder="1" applyAlignment="1">
      <alignment horizontal="left" vertical="top" wrapText="1"/>
    </xf>
    <xf numFmtId="2" fontId="0" fillId="0" borderId="0" xfId="0" applyNumberFormat="1" applyFont="1" applyBorder="1" applyAlignment="1">
      <alignment horizontal="center" vertical="center"/>
    </xf>
    <xf numFmtId="2" fontId="17" fillId="32" borderId="14" xfId="0" applyNumberFormat="1" applyFont="1" applyFill="1" applyBorder="1" applyAlignment="1">
      <alignment horizontal="center" vertical="center" wrapText="1"/>
    </xf>
    <xf numFmtId="1" fontId="17" fillId="32" borderId="14" xfId="0" applyNumberFormat="1" applyFont="1" applyFill="1" applyBorder="1" applyAlignment="1">
      <alignment horizontal="center" vertical="center" wrapText="1"/>
    </xf>
    <xf numFmtId="1" fontId="17" fillId="0" borderId="14" xfId="0" applyNumberFormat="1" applyFont="1" applyFill="1" applyBorder="1" applyAlignment="1">
      <alignment horizontal="center" vertical="center" wrapText="1"/>
    </xf>
    <xf numFmtId="0" fontId="0" fillId="0" borderId="14" xfId="0" applyFont="1" applyBorder="1" applyAlignment="1">
      <alignment horizontal="center" vertical="center"/>
    </xf>
    <xf numFmtId="0" fontId="17" fillId="32" borderId="14"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xf>
    <xf numFmtId="0" fontId="11" fillId="33" borderId="0" xfId="0"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0" xfId="0" applyNumberFormat="1" applyFont="1" applyBorder="1" applyAlignment="1">
      <alignment horizontal="center" vertical="center"/>
    </xf>
    <xf numFmtId="0" fontId="20" fillId="0" borderId="0" xfId="0" applyFont="1" applyFill="1" applyAlignment="1" applyProtection="1">
      <alignment/>
      <protection/>
    </xf>
    <xf numFmtId="0" fontId="0" fillId="32" borderId="0" xfId="0" applyFont="1" applyFill="1" applyBorder="1" applyAlignment="1">
      <alignment horizontal="center" vertical="center"/>
    </xf>
    <xf numFmtId="0" fontId="1" fillId="32" borderId="0" xfId="0" applyFont="1" applyFill="1" applyBorder="1" applyAlignment="1">
      <alignment horizontal="center" vertical="center" wrapText="1"/>
    </xf>
    <xf numFmtId="0" fontId="0" fillId="0" borderId="0" xfId="0" applyAlignment="1">
      <alignment horizontal="left" vertical="center" wrapText="1"/>
    </xf>
    <xf numFmtId="2" fontId="0" fillId="0" borderId="0" xfId="0" applyNumberFormat="1" applyBorder="1" applyAlignment="1">
      <alignment horizontal="left" vertical="center" wrapText="1"/>
    </xf>
    <xf numFmtId="0" fontId="0" fillId="0" borderId="0" xfId="0" applyAlignment="1">
      <alignment wrapText="1"/>
    </xf>
    <xf numFmtId="2" fontId="1" fillId="32" borderId="0" xfId="0" applyNumberFormat="1"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4" xfId="0" applyFont="1" applyFill="1" applyBorder="1" applyAlignment="1">
      <alignment horizontal="center" vertical="center"/>
    </xf>
    <xf numFmtId="0" fontId="2" fillId="0" borderId="0" xfId="0" applyFont="1" applyFill="1" applyAlignment="1" applyProtection="1">
      <alignment wrapText="1"/>
      <protection/>
    </xf>
    <xf numFmtId="0" fontId="2" fillId="0" borderId="0" xfId="0" applyFont="1" applyFill="1" applyAlignment="1" applyProtection="1">
      <alignment/>
      <protection/>
    </xf>
    <xf numFmtId="0" fontId="54" fillId="0" borderId="0" xfId="0" applyFont="1" applyAlignment="1">
      <alignment/>
    </xf>
    <xf numFmtId="0" fontId="0" fillId="39" borderId="0" xfId="0" applyFill="1" applyAlignment="1">
      <alignment/>
    </xf>
    <xf numFmtId="0" fontId="0" fillId="0" borderId="0" xfId="0" applyNumberFormat="1" applyFont="1" applyFill="1" applyBorder="1" applyAlignment="1">
      <alignment horizontal="center" vertical="center" wrapText="1"/>
    </xf>
    <xf numFmtId="10" fontId="0" fillId="0" borderId="0" xfId="0" applyNumberFormat="1" applyAlignment="1">
      <alignment/>
    </xf>
    <xf numFmtId="0" fontId="2" fillId="0" borderId="10" xfId="0" applyFont="1" applyBorder="1" applyAlignment="1">
      <alignment horizontal="center"/>
    </xf>
    <xf numFmtId="0" fontId="56" fillId="40" borderId="10" xfId="0" applyFont="1" applyFill="1" applyBorder="1" applyAlignment="1">
      <alignment horizontal="center"/>
    </xf>
    <xf numFmtId="0" fontId="0" fillId="0" borderId="0" xfId="0" applyFill="1" applyBorder="1" applyAlignment="1">
      <alignment/>
    </xf>
    <xf numFmtId="0" fontId="56" fillId="40" borderId="16" xfId="0" applyFont="1" applyFill="1" applyBorder="1" applyAlignment="1">
      <alignment horizontal="center"/>
    </xf>
    <xf numFmtId="0" fontId="57" fillId="0" borderId="17" xfId="0" applyFont="1" applyFill="1" applyBorder="1" applyAlignment="1">
      <alignment/>
    </xf>
    <xf numFmtId="0" fontId="57" fillId="0" borderId="0" xfId="0" applyFont="1" applyFill="1" applyBorder="1" applyAlignment="1">
      <alignment/>
    </xf>
    <xf numFmtId="0" fontId="18" fillId="0" borderId="10" xfId="0" applyFont="1" applyFill="1" applyBorder="1" applyAlignment="1">
      <alignment horizontal="center"/>
    </xf>
    <xf numFmtId="0" fontId="18" fillId="40" borderId="10" xfId="0" applyFont="1" applyFill="1" applyBorder="1" applyAlignment="1">
      <alignment horizontal="center"/>
    </xf>
    <xf numFmtId="0" fontId="58" fillId="0" borderId="0" xfId="0" applyFont="1" applyBorder="1" applyAlignment="1">
      <alignment horizontal="center" wrapText="1"/>
    </xf>
    <xf numFmtId="0" fontId="57" fillId="0" borderId="0" xfId="0" applyFont="1" applyFill="1" applyBorder="1" applyAlignment="1">
      <alignment horizontal="left" vertical="center"/>
    </xf>
    <xf numFmtId="0" fontId="57" fillId="0" borderId="18" xfId="0" applyFont="1" applyFill="1" applyBorder="1" applyAlignment="1">
      <alignment horizontal="left" vertical="center"/>
    </xf>
    <xf numFmtId="0" fontId="59" fillId="0" borderId="0" xfId="0" applyFont="1" applyAlignment="1">
      <alignment/>
    </xf>
    <xf numFmtId="0" fontId="0" fillId="0" borderId="0" xfId="0" applyBorder="1" applyAlignment="1">
      <alignment horizontal="right"/>
    </xf>
    <xf numFmtId="0" fontId="18" fillId="0" borderId="0" xfId="0" applyFont="1" applyBorder="1" applyAlignment="1">
      <alignment horizontal="right"/>
    </xf>
    <xf numFmtId="0" fontId="18" fillId="0" borderId="0" xfId="0" applyFont="1" applyFill="1" applyBorder="1" applyAlignment="1">
      <alignment horizontal="right" vertical="center"/>
    </xf>
    <xf numFmtId="166" fontId="18" fillId="0" borderId="0" xfId="0" applyNumberFormat="1" applyFont="1" applyFill="1" applyBorder="1" applyAlignment="1">
      <alignment horizontal="right"/>
    </xf>
    <xf numFmtId="0" fontId="58" fillId="0" borderId="0" xfId="0" applyFont="1" applyFill="1" applyBorder="1" applyAlignment="1">
      <alignment/>
    </xf>
    <xf numFmtId="0" fontId="58" fillId="0" borderId="0" xfId="0" applyFont="1" applyFill="1" applyBorder="1" applyAlignment="1">
      <alignment horizontal="center"/>
    </xf>
    <xf numFmtId="0" fontId="0" fillId="0" borderId="0" xfId="0" applyFill="1" applyBorder="1" applyAlignment="1" applyProtection="1">
      <alignment/>
      <protection/>
    </xf>
    <xf numFmtId="166" fontId="58" fillId="8" borderId="10" xfId="0" applyNumberFormat="1" applyFont="1" applyFill="1" applyBorder="1" applyAlignment="1">
      <alignment/>
    </xf>
    <xf numFmtId="0" fontId="0" fillId="0" borderId="0" xfId="0" applyNumberFormat="1" applyAlignment="1">
      <alignment wrapText="1"/>
    </xf>
    <xf numFmtId="0" fontId="0" fillId="0" borderId="0" xfId="0" applyAlignment="1">
      <alignment wrapText="1"/>
    </xf>
    <xf numFmtId="0" fontId="16" fillId="0" borderId="19" xfId="0" applyFont="1" applyBorder="1" applyAlignment="1">
      <alignment vertical="center" wrapText="1"/>
    </xf>
    <xf numFmtId="0" fontId="16" fillId="0" borderId="20" xfId="0" applyFont="1" applyBorder="1" applyAlignment="1">
      <alignment vertical="center" wrapText="1"/>
    </xf>
    <xf numFmtId="0" fontId="16" fillId="0" borderId="21" xfId="0" applyFont="1" applyBorder="1" applyAlignment="1">
      <alignment vertical="center" wrapText="1"/>
    </xf>
    <xf numFmtId="0" fontId="1" fillId="0" borderId="10" xfId="60" applyFill="1" applyBorder="1" applyAlignment="1">
      <alignment horizontal="center"/>
      <protection/>
    </xf>
    <xf numFmtId="0" fontId="0" fillId="0" borderId="22" xfId="0" applyFill="1" applyBorder="1" applyAlignment="1">
      <alignment horizontal="right"/>
    </xf>
    <xf numFmtId="0" fontId="0" fillId="0" borderId="23" xfId="0" applyFill="1" applyBorder="1" applyAlignment="1">
      <alignment horizontal="right"/>
    </xf>
    <xf numFmtId="0" fontId="0" fillId="0" borderId="10" xfId="0" applyFill="1" applyBorder="1" applyAlignment="1">
      <alignment horizontal="right"/>
    </xf>
    <xf numFmtId="0" fontId="0" fillId="0" borderId="15" xfId="0" applyFill="1" applyBorder="1" applyAlignment="1">
      <alignment horizontal="right"/>
    </xf>
    <xf numFmtId="0" fontId="56" fillId="0" borderId="0" xfId="0" applyFont="1" applyBorder="1" applyAlignment="1">
      <alignment horizontal="center" wrapText="1"/>
    </xf>
    <xf numFmtId="0" fontId="0" fillId="0" borderId="16" xfId="0" applyFill="1" applyBorder="1" applyAlignment="1">
      <alignment horizontal="right"/>
    </xf>
    <xf numFmtId="0" fontId="0" fillId="0" borderId="24" xfId="0" applyFill="1" applyBorder="1" applyAlignment="1">
      <alignment horizontal="right"/>
    </xf>
    <xf numFmtId="2" fontId="0" fillId="0" borderId="0" xfId="0" applyNumberFormat="1" applyFont="1" applyBorder="1" applyAlignment="1">
      <alignment horizontal="left" vertical="center" wrapText="1"/>
    </xf>
    <xf numFmtId="0" fontId="0" fillId="0" borderId="0" xfId="0" applyAlignment="1">
      <alignment horizontal="left" vertical="center" wrapText="1"/>
    </xf>
    <xf numFmtId="0" fontId="0" fillId="0" borderId="0" xfId="0" applyAlignment="1">
      <alignment/>
    </xf>
    <xf numFmtId="0" fontId="0" fillId="0" borderId="0" xfId="0" applyFont="1" applyFill="1" applyBorder="1" applyAlignment="1">
      <alignment vertical="center" wrapText="1"/>
    </xf>
    <xf numFmtId="0" fontId="0" fillId="0" borderId="0" xfId="0" applyAlignment="1">
      <alignment vertical="center"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_Step 1"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O6"/>
    </sheetView>
  </sheetViews>
  <sheetFormatPr defaultColWidth="9.140625" defaultRowHeight="15"/>
  <sheetData>
    <row r="1" ht="15">
      <c r="A1" t="s">
        <v>453</v>
      </c>
    </row>
    <row r="2" ht="15">
      <c r="A2" t="s">
        <v>455</v>
      </c>
    </row>
    <row r="3" ht="15">
      <c r="A3" t="s">
        <v>454</v>
      </c>
    </row>
    <row r="4" ht="15">
      <c r="A4" t="s">
        <v>456</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I4"/>
  <sheetViews>
    <sheetView zoomScalePageLayoutView="0" workbookViewId="0" topLeftCell="A1">
      <selection activeCell="A5" sqref="A5"/>
    </sheetView>
  </sheetViews>
  <sheetFormatPr defaultColWidth="9.140625" defaultRowHeight="15"/>
  <sheetData>
    <row r="1" ht="15">
      <c r="A1" t="s">
        <v>246</v>
      </c>
    </row>
    <row r="3" spans="1:9" ht="75">
      <c r="A3" s="144" t="s">
        <v>352</v>
      </c>
      <c r="B3" s="144" t="s">
        <v>353</v>
      </c>
      <c r="C3" s="144" t="s">
        <v>354</v>
      </c>
      <c r="D3" s="182" t="s">
        <v>82</v>
      </c>
      <c r="E3" s="182" t="s">
        <v>83</v>
      </c>
      <c r="F3" s="182" t="s">
        <v>84</v>
      </c>
      <c r="G3" s="166" t="s">
        <v>56</v>
      </c>
      <c r="H3" s="166" t="s">
        <v>57</v>
      </c>
      <c r="I3" s="166" t="s">
        <v>58</v>
      </c>
    </row>
    <row r="4" spans="1:9" ht="15">
      <c r="A4">
        <v>0</v>
      </c>
      <c r="D4" s="183">
        <v>0.004</v>
      </c>
      <c r="E4" s="183">
        <v>0.004</v>
      </c>
      <c r="F4" s="183">
        <v>0</v>
      </c>
      <c r="G4">
        <f>A4*D4</f>
        <v>0</v>
      </c>
      <c r="H4">
        <f>E4*B4</f>
        <v>0</v>
      </c>
      <c r="I4">
        <f>C4*F4</f>
        <v>0</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I31"/>
  <sheetViews>
    <sheetView zoomScalePageLayoutView="0" workbookViewId="0" topLeftCell="A1">
      <selection activeCell="A1" sqref="A1:IV16384"/>
    </sheetView>
  </sheetViews>
  <sheetFormatPr defaultColWidth="9.140625" defaultRowHeight="15"/>
  <cols>
    <col min="1" max="1" width="61.8515625" style="0" customWidth="1"/>
    <col min="2" max="2" width="30.28125" style="0" customWidth="1"/>
    <col min="3" max="3" width="37.28125" style="0" customWidth="1"/>
    <col min="4" max="4" width="19.421875" style="0" customWidth="1"/>
  </cols>
  <sheetData>
    <row r="1" spans="3:4" ht="15">
      <c r="C1" s="184"/>
      <c r="D1" s="32"/>
    </row>
    <row r="2" spans="1:6" ht="15.75">
      <c r="A2" s="212" t="s">
        <v>425</v>
      </c>
      <c r="B2" s="213"/>
      <c r="C2" s="185"/>
      <c r="D2" s="186"/>
      <c r="E2" s="25"/>
      <c r="F2" s="25"/>
    </row>
    <row r="3" spans="1:6" ht="15.75">
      <c r="A3" s="215" t="s">
        <v>426</v>
      </c>
      <c r="B3" s="216"/>
      <c r="C3" s="187"/>
      <c r="D3" s="186"/>
      <c r="E3" s="25"/>
      <c r="F3" s="25"/>
    </row>
    <row r="4" spans="1:6" ht="15.75">
      <c r="A4" s="215" t="s">
        <v>427</v>
      </c>
      <c r="B4" s="216"/>
      <c r="C4" s="187"/>
      <c r="D4" s="186"/>
      <c r="E4" s="25"/>
      <c r="F4" s="25"/>
    </row>
    <row r="5" spans="1:9" ht="15.75">
      <c r="A5" s="212" t="s">
        <v>428</v>
      </c>
      <c r="B5" s="213"/>
      <c r="C5" s="185"/>
      <c r="D5" s="188"/>
      <c r="E5" s="189"/>
      <c r="F5" s="189"/>
      <c r="G5" s="189"/>
      <c r="H5" s="189"/>
      <c r="I5" s="189"/>
    </row>
    <row r="6" spans="1:6" ht="17.25">
      <c r="A6" s="210" t="s">
        <v>429</v>
      </c>
      <c r="B6" s="211"/>
      <c r="C6" s="190">
        <v>96.3</v>
      </c>
      <c r="D6" s="188" t="s">
        <v>430</v>
      </c>
      <c r="E6" s="25"/>
      <c r="F6" s="25"/>
    </row>
    <row r="7" spans="1:6" ht="15.75">
      <c r="A7" s="210" t="s">
        <v>431</v>
      </c>
      <c r="B7" s="211"/>
      <c r="C7" s="191"/>
      <c r="E7" s="25"/>
      <c r="F7" s="25"/>
    </row>
    <row r="8" spans="1:6" ht="15.75">
      <c r="A8" s="210" t="s">
        <v>432</v>
      </c>
      <c r="B8" s="211"/>
      <c r="C8" s="190">
        <v>1</v>
      </c>
      <c r="D8" s="188" t="s">
        <v>433</v>
      </c>
      <c r="E8" s="25"/>
      <c r="F8" s="25"/>
    </row>
    <row r="9" spans="1:6" ht="15.75">
      <c r="A9" s="212" t="s">
        <v>434</v>
      </c>
      <c r="B9" s="213"/>
      <c r="C9" s="185"/>
      <c r="D9" s="186"/>
      <c r="E9" s="25"/>
      <c r="F9" s="25"/>
    </row>
    <row r="10" s="53" customFormat="1" ht="15"/>
    <row r="11" s="53" customFormat="1" ht="15"/>
    <row r="12" s="53" customFormat="1" ht="15"/>
    <row r="13" spans="2:9" s="53" customFormat="1" ht="15.75" customHeight="1">
      <c r="B13"/>
      <c r="C13" s="192"/>
      <c r="D13" s="214" t="s">
        <v>435</v>
      </c>
      <c r="E13" s="214"/>
      <c r="F13" s="214"/>
      <c r="G13" s="193"/>
      <c r="H13" s="193"/>
      <c r="I13" s="194"/>
    </row>
    <row r="14" spans="2:9" s="53" customFormat="1" ht="15.75">
      <c r="B14" s="195" t="s">
        <v>436</v>
      </c>
      <c r="C14" s="196" t="s">
        <v>437</v>
      </c>
      <c r="D14" s="197">
        <f>(C2*C3*C5*C6)/2000*C7*C8</f>
        <v>0</v>
      </c>
      <c r="E14" s="193"/>
      <c r="F14" s="193"/>
      <c r="G14" s="193"/>
      <c r="H14" s="193"/>
      <c r="I14" s="193"/>
    </row>
    <row r="15" spans="3:9" s="53" customFormat="1" ht="15.75">
      <c r="C15" s="193"/>
      <c r="D15" s="198"/>
      <c r="E15" s="193"/>
      <c r="F15" s="193"/>
      <c r="G15" s="193"/>
      <c r="H15" s="193"/>
      <c r="I15" s="193"/>
    </row>
    <row r="16" spans="1:9" s="53" customFormat="1" ht="15.75">
      <c r="A16"/>
      <c r="B16" s="195" t="s">
        <v>438</v>
      </c>
      <c r="C16" s="196" t="s">
        <v>439</v>
      </c>
      <c r="D16" s="199">
        <f>C9*85</f>
        <v>0</v>
      </c>
      <c r="E16" s="193"/>
      <c r="F16" s="193"/>
      <c r="G16" s="193"/>
      <c r="H16" s="193"/>
      <c r="I16" s="193"/>
    </row>
    <row r="17" spans="1:9" s="53" customFormat="1" ht="15.75">
      <c r="A17"/>
      <c r="C17" s="193"/>
      <c r="D17" s="198"/>
      <c r="E17" s="193"/>
      <c r="F17" s="193"/>
      <c r="G17" s="200"/>
      <c r="H17" s="200"/>
      <c r="I17" s="201"/>
    </row>
    <row r="18" spans="1:9" s="53" customFormat="1" ht="15.75">
      <c r="A18"/>
      <c r="B18" s="195" t="s">
        <v>440</v>
      </c>
      <c r="C18" s="193"/>
      <c r="D18" s="199"/>
      <c r="E18" s="32"/>
      <c r="F18" s="32"/>
      <c r="G18" s="200"/>
      <c r="H18" s="201"/>
      <c r="I18" s="202"/>
    </row>
    <row r="19" spans="1:8" s="53" customFormat="1" ht="15.75">
      <c r="A19"/>
      <c r="C19" s="196" t="s">
        <v>441</v>
      </c>
      <c r="D19" s="198">
        <f>C9*5.29</f>
        <v>0</v>
      </c>
      <c r="E19" s="32"/>
      <c r="F19" s="32"/>
      <c r="G19" s="200"/>
      <c r="H19" s="201"/>
    </row>
    <row r="20" spans="1:8" s="53" customFormat="1" ht="15.75">
      <c r="A20"/>
      <c r="C20" s="196" t="s">
        <v>437</v>
      </c>
      <c r="D20" s="199">
        <f>C9*3.9795</f>
        <v>0</v>
      </c>
      <c r="E20" s="32"/>
      <c r="F20" s="200"/>
      <c r="G20" s="200"/>
      <c r="H20" s="201"/>
    </row>
    <row r="21" spans="1:6" s="53" customFormat="1" ht="15.75">
      <c r="A21"/>
      <c r="B21" s="195" t="s">
        <v>442</v>
      </c>
      <c r="C21" s="193"/>
      <c r="D21" s="199"/>
      <c r="E21" s="32"/>
      <c r="F21" s="200"/>
    </row>
    <row r="22" spans="1:7" s="53" customFormat="1" ht="15.75">
      <c r="A22"/>
      <c r="C22" s="196" t="s">
        <v>439</v>
      </c>
      <c r="D22" s="198">
        <f>C9*6.83</f>
        <v>0</v>
      </c>
      <c r="E22" s="32"/>
      <c r="F22" s="200"/>
      <c r="G22"/>
    </row>
    <row r="23" spans="1:7" s="53" customFormat="1" ht="15.75">
      <c r="A23"/>
      <c r="C23" s="196" t="s">
        <v>441</v>
      </c>
      <c r="D23" s="199">
        <f>C9*0.3</f>
        <v>0</v>
      </c>
      <c r="E23" s="32"/>
      <c r="F23" s="200"/>
      <c r="G23"/>
    </row>
    <row r="24" spans="1:7" s="53" customFormat="1" ht="15.75">
      <c r="A24"/>
      <c r="B24" s="196"/>
      <c r="C24" s="196"/>
      <c r="D24" s="199"/>
      <c r="E24" s="32"/>
      <c r="F24" s="200"/>
      <c r="G24"/>
    </row>
    <row r="25" spans="1:9" s="53" customFormat="1" ht="15.75">
      <c r="A25"/>
      <c r="B25" s="195" t="s">
        <v>443</v>
      </c>
      <c r="C25" s="196"/>
      <c r="D25" s="199"/>
      <c r="E25" s="202"/>
      <c r="F25" s="202"/>
      <c r="G25"/>
      <c r="H25"/>
      <c r="I25"/>
    </row>
    <row r="26" spans="1:9" s="53" customFormat="1" ht="15.75">
      <c r="A26"/>
      <c r="B26" s="196"/>
      <c r="C26" s="196"/>
      <c r="D26" s="200"/>
      <c r="E26"/>
      <c r="F26"/>
      <c r="G26"/>
      <c r="H26"/>
      <c r="I26"/>
    </row>
    <row r="27" spans="1:9" s="53" customFormat="1" ht="15.75">
      <c r="A27"/>
      <c r="B27" s="196"/>
      <c r="C27" s="196" t="s">
        <v>444</v>
      </c>
      <c r="D27" s="203">
        <f>D16+D22</f>
        <v>0</v>
      </c>
      <c r="E27"/>
      <c r="F27"/>
      <c r="G27"/>
      <c r="H27"/>
      <c r="I27"/>
    </row>
    <row r="28" spans="1:9" s="53" customFormat="1" ht="15.75">
      <c r="A28"/>
      <c r="B28" s="196"/>
      <c r="C28" s="196" t="s">
        <v>445</v>
      </c>
      <c r="D28" s="203">
        <f>D19+D23</f>
        <v>0</v>
      </c>
      <c r="E28"/>
      <c r="F28"/>
      <c r="G28"/>
      <c r="H28"/>
      <c r="I28"/>
    </row>
    <row r="29" spans="1:9" s="53" customFormat="1" ht="15.75">
      <c r="A29"/>
      <c r="C29" s="196" t="s">
        <v>446</v>
      </c>
      <c r="D29" s="203">
        <f>D14+D20</f>
        <v>0</v>
      </c>
      <c r="E29"/>
      <c r="F29"/>
      <c r="G29"/>
      <c r="H29"/>
      <c r="I29"/>
    </row>
    <row r="30" spans="1:9" s="53" customFormat="1" ht="15">
      <c r="A30"/>
      <c r="B30"/>
      <c r="E30"/>
      <c r="F30"/>
      <c r="G30"/>
      <c r="H30"/>
      <c r="I30"/>
    </row>
    <row r="31" ht="15">
      <c r="A31" t="s">
        <v>447</v>
      </c>
    </row>
  </sheetData>
  <sheetProtection/>
  <mergeCells count="9">
    <mergeCell ref="A8:B8"/>
    <mergeCell ref="A9:B9"/>
    <mergeCell ref="D13:F13"/>
    <mergeCell ref="A2:B2"/>
    <mergeCell ref="A3:B3"/>
    <mergeCell ref="A4:B4"/>
    <mergeCell ref="A5:B5"/>
    <mergeCell ref="A6:B6"/>
    <mergeCell ref="A7:B7"/>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R29"/>
  <sheetViews>
    <sheetView zoomScalePageLayoutView="75" workbookViewId="0" topLeftCell="A1">
      <pane ySplit="4" topLeftCell="A5" activePane="bottomLeft" state="frozen"/>
      <selection pane="topLeft" activeCell="E1" sqref="E1"/>
      <selection pane="bottomLeft" activeCell="G4" sqref="G4:O4"/>
    </sheetView>
  </sheetViews>
  <sheetFormatPr defaultColWidth="9.140625" defaultRowHeight="15"/>
  <cols>
    <col min="1" max="1" width="33.421875" style="134" customWidth="1"/>
    <col min="2" max="2" width="13.00390625" style="136" customWidth="1"/>
    <col min="3" max="3" width="11.57421875" style="136" customWidth="1"/>
    <col min="4" max="6" width="11.57421875" style="142" customWidth="1"/>
    <col min="7" max="9" width="16.140625" style="137" customWidth="1"/>
    <col min="10" max="12" width="13.7109375" style="125" customWidth="1"/>
    <col min="13" max="13" width="16.421875" style="135" customWidth="1"/>
    <col min="14" max="15" width="16.421875" style="115" customWidth="1"/>
    <col min="16" max="16384" width="9.140625" style="115" customWidth="1"/>
  </cols>
  <sheetData>
    <row r="1" spans="1:18" ht="86.25" customHeight="1" thickBot="1">
      <c r="A1" s="217" t="s">
        <v>345</v>
      </c>
      <c r="B1" s="218"/>
      <c r="C1" s="218"/>
      <c r="D1" s="218"/>
      <c r="E1" s="218"/>
      <c r="F1" s="218"/>
      <c r="G1" s="218"/>
      <c r="H1" s="158"/>
      <c r="I1" s="115"/>
      <c r="R1" s="63"/>
    </row>
    <row r="2" spans="1:18" ht="86.25" customHeight="1" thickBot="1">
      <c r="A2" s="173" t="s">
        <v>373</v>
      </c>
      <c r="B2" s="172"/>
      <c r="C2" s="172"/>
      <c r="D2" s="172"/>
      <c r="E2" s="172"/>
      <c r="F2" s="172"/>
      <c r="G2" s="172"/>
      <c r="H2" s="158"/>
      <c r="I2" s="115"/>
      <c r="R2" s="63"/>
    </row>
    <row r="3" spans="1:18" ht="86.25" customHeight="1" thickBot="1">
      <c r="A3" s="217" t="s">
        <v>365</v>
      </c>
      <c r="B3" s="218"/>
      <c r="C3" s="218"/>
      <c r="D3" s="218"/>
      <c r="E3" s="218"/>
      <c r="F3" s="218"/>
      <c r="G3" s="218"/>
      <c r="H3" s="219"/>
      <c r="I3" s="219"/>
      <c r="R3" s="63"/>
    </row>
    <row r="4" spans="1:18" s="124" customFormat="1" ht="90.75" thickBot="1">
      <c r="A4" s="171" t="s">
        <v>90</v>
      </c>
      <c r="B4" s="175" t="s">
        <v>374</v>
      </c>
      <c r="C4" s="131" t="s">
        <v>358</v>
      </c>
      <c r="D4" s="138" t="s">
        <v>37</v>
      </c>
      <c r="E4" s="139" t="s">
        <v>51</v>
      </c>
      <c r="F4" s="140" t="s">
        <v>344</v>
      </c>
      <c r="G4" s="76" t="s">
        <v>82</v>
      </c>
      <c r="H4" s="76" t="s">
        <v>83</v>
      </c>
      <c r="I4" s="76" t="s">
        <v>84</v>
      </c>
      <c r="J4" s="144" t="s">
        <v>352</v>
      </c>
      <c r="K4" s="144" t="s">
        <v>353</v>
      </c>
      <c r="L4" s="144" t="s">
        <v>354</v>
      </c>
      <c r="M4" s="166" t="s">
        <v>56</v>
      </c>
      <c r="N4" s="166" t="s">
        <v>57</v>
      </c>
      <c r="O4" s="166" t="s">
        <v>58</v>
      </c>
      <c r="R4" s="63"/>
    </row>
    <row r="5" spans="1:18" s="124" customFormat="1" ht="16.5" thickBot="1">
      <c r="A5" s="145"/>
      <c r="B5" s="146"/>
      <c r="C5" s="146"/>
      <c r="D5" s="146"/>
      <c r="E5" s="146">
        <f aca="true" t="shared" si="0" ref="E5:E11">B5*D5</f>
        <v>0</v>
      </c>
      <c r="F5" s="146" t="e">
        <f>(E5*12)/C5</f>
        <v>#DIV/0!</v>
      </c>
      <c r="G5" s="147" t="e">
        <f>0.0308*(F5)^5-0.2562*(F5)^4+0.8634*(F5)^3-1.5285*(F5)^2+1.501*(F5)-0.013</f>
        <v>#DIV/0!</v>
      </c>
      <c r="H5" s="147" t="e">
        <f>0.0304*(F5)^5-0.2619*(F5)^4+0.9161*(F5)^3-1.6837*(F5)^2+1.7072*(F5)-0.0091</f>
        <v>#DIV/0!</v>
      </c>
      <c r="I5" s="147" t="e">
        <f>0.0326*(F5)^5-0.2806*(F5)^4+0.9816*(F5)^3-1.8039*(F5)^2+1.8292*(F5)-0.0098</f>
        <v>#DIV/0!</v>
      </c>
      <c r="J5" s="167"/>
      <c r="K5" s="167"/>
      <c r="L5" s="167"/>
      <c r="M5" s="146" t="e">
        <f>J5*G5</f>
        <v>#DIV/0!</v>
      </c>
      <c r="N5" s="146" t="e">
        <f>K5*H5</f>
        <v>#DIV/0!</v>
      </c>
      <c r="O5" s="159" t="e">
        <f>L5*I5</f>
        <v>#DIV/0!</v>
      </c>
      <c r="R5" s="63"/>
    </row>
    <row r="6" spans="1:18" s="124" customFormat="1" ht="16.5" thickBot="1">
      <c r="A6" s="141"/>
      <c r="B6" s="129"/>
      <c r="C6" s="129"/>
      <c r="D6" s="146"/>
      <c r="E6" s="146">
        <f t="shared" si="0"/>
        <v>0</v>
      </c>
      <c r="F6" s="146" t="e">
        <f aca="true" t="shared" si="1" ref="F6:F11">(E6*12)/C6</f>
        <v>#DIV/0!</v>
      </c>
      <c r="G6" s="147" t="e">
        <f aca="true" t="shared" si="2" ref="G6:G11">0.0308*(F6)^5-0.2562*(F6)^4+0.8634*(F6)^3-1.5285*(F6)^2+1.501*(F6)-0.013</f>
        <v>#DIV/0!</v>
      </c>
      <c r="H6" s="147" t="e">
        <f aca="true" t="shared" si="3" ref="H6:H11">0.0304*(F6)^5-0.2619*(F6)^4+0.9161*(F6)^3-1.6837*(F6)^2+1.7072*(F6)-0.0091</f>
        <v>#DIV/0!</v>
      </c>
      <c r="I6" s="147" t="e">
        <f aca="true" t="shared" si="4" ref="I6:I11">0.0326*(F6)^5-0.2806*(F6)^4+0.9816*(F6)^3-1.8039*(F6)^2+1.8292*(F6)-0.0098</f>
        <v>#DIV/0!</v>
      </c>
      <c r="J6" s="168"/>
      <c r="K6" s="168"/>
      <c r="L6" s="168"/>
      <c r="M6" s="146" t="e">
        <f aca="true" t="shared" si="5" ref="M6:M11">J6*G6</f>
        <v>#DIV/0!</v>
      </c>
      <c r="N6" s="146" t="e">
        <f aca="true" t="shared" si="6" ref="N6:N11">K6*H6</f>
        <v>#DIV/0!</v>
      </c>
      <c r="O6" s="159" t="e">
        <f aca="true" t="shared" si="7" ref="O6:O11">L6*I6</f>
        <v>#DIV/0!</v>
      </c>
      <c r="R6" s="63"/>
    </row>
    <row r="7" spans="1:18" s="124" customFormat="1" ht="16.5" thickBot="1">
      <c r="A7" s="141"/>
      <c r="B7" s="129"/>
      <c r="C7" s="129"/>
      <c r="D7" s="146"/>
      <c r="E7" s="146">
        <f t="shared" si="0"/>
        <v>0</v>
      </c>
      <c r="F7" s="146" t="e">
        <f t="shared" si="1"/>
        <v>#DIV/0!</v>
      </c>
      <c r="G7" s="147" t="e">
        <f t="shared" si="2"/>
        <v>#DIV/0!</v>
      </c>
      <c r="H7" s="147" t="e">
        <f t="shared" si="3"/>
        <v>#DIV/0!</v>
      </c>
      <c r="I7" s="147" t="e">
        <f t="shared" si="4"/>
        <v>#DIV/0!</v>
      </c>
      <c r="J7" s="168"/>
      <c r="K7" s="168"/>
      <c r="L7" s="168"/>
      <c r="M7" s="146" t="e">
        <f t="shared" si="5"/>
        <v>#DIV/0!</v>
      </c>
      <c r="N7" s="146" t="e">
        <f t="shared" si="6"/>
        <v>#DIV/0!</v>
      </c>
      <c r="O7" s="159" t="e">
        <f t="shared" si="7"/>
        <v>#DIV/0!</v>
      </c>
      <c r="R7" s="63"/>
    </row>
    <row r="8" spans="1:18" s="124" customFormat="1" ht="16.5" thickBot="1">
      <c r="A8" s="141"/>
      <c r="B8" s="129"/>
      <c r="C8" s="129"/>
      <c r="D8" s="146"/>
      <c r="E8" s="146">
        <f t="shared" si="0"/>
        <v>0</v>
      </c>
      <c r="F8" s="146" t="e">
        <f t="shared" si="1"/>
        <v>#DIV/0!</v>
      </c>
      <c r="G8" s="147" t="e">
        <f t="shared" si="2"/>
        <v>#DIV/0!</v>
      </c>
      <c r="H8" s="147" t="e">
        <f t="shared" si="3"/>
        <v>#DIV/0!</v>
      </c>
      <c r="I8" s="147" t="e">
        <f t="shared" si="4"/>
        <v>#DIV/0!</v>
      </c>
      <c r="J8" s="168"/>
      <c r="K8" s="168"/>
      <c r="L8" s="168"/>
      <c r="M8" s="146" t="e">
        <f t="shared" si="5"/>
        <v>#DIV/0!</v>
      </c>
      <c r="N8" s="146" t="e">
        <f t="shared" si="6"/>
        <v>#DIV/0!</v>
      </c>
      <c r="O8" s="159" t="e">
        <f t="shared" si="7"/>
        <v>#DIV/0!</v>
      </c>
      <c r="R8" s="63"/>
    </row>
    <row r="9" spans="1:18" s="124" customFormat="1" ht="16.5" thickBot="1">
      <c r="A9" s="141"/>
      <c r="B9" s="129"/>
      <c r="C9" s="129"/>
      <c r="D9" s="146"/>
      <c r="E9" s="146">
        <f t="shared" si="0"/>
        <v>0</v>
      </c>
      <c r="F9" s="146" t="e">
        <f t="shared" si="1"/>
        <v>#DIV/0!</v>
      </c>
      <c r="G9" s="147" t="e">
        <f t="shared" si="2"/>
        <v>#DIV/0!</v>
      </c>
      <c r="H9" s="147" t="e">
        <f t="shared" si="3"/>
        <v>#DIV/0!</v>
      </c>
      <c r="I9" s="147" t="e">
        <f t="shared" si="4"/>
        <v>#DIV/0!</v>
      </c>
      <c r="J9" s="168"/>
      <c r="K9" s="168"/>
      <c r="L9" s="168"/>
      <c r="M9" s="146" t="e">
        <f t="shared" si="5"/>
        <v>#DIV/0!</v>
      </c>
      <c r="N9" s="146" t="e">
        <f t="shared" si="6"/>
        <v>#DIV/0!</v>
      </c>
      <c r="O9" s="159" t="e">
        <f t="shared" si="7"/>
        <v>#DIV/0!</v>
      </c>
      <c r="R9" s="63"/>
    </row>
    <row r="10" spans="1:18" s="124" customFormat="1" ht="16.5" thickBot="1">
      <c r="A10" s="141"/>
      <c r="B10" s="129"/>
      <c r="C10" s="129"/>
      <c r="D10" s="146"/>
      <c r="E10" s="146">
        <f t="shared" si="0"/>
        <v>0</v>
      </c>
      <c r="F10" s="146" t="e">
        <f t="shared" si="1"/>
        <v>#DIV/0!</v>
      </c>
      <c r="G10" s="147" t="e">
        <f t="shared" si="2"/>
        <v>#DIV/0!</v>
      </c>
      <c r="H10" s="147" t="e">
        <f t="shared" si="3"/>
        <v>#DIV/0!</v>
      </c>
      <c r="I10" s="147" t="e">
        <f t="shared" si="4"/>
        <v>#DIV/0!</v>
      </c>
      <c r="J10" s="167"/>
      <c r="K10" s="167"/>
      <c r="L10" s="167"/>
      <c r="M10" s="146" t="e">
        <f t="shared" si="5"/>
        <v>#DIV/0!</v>
      </c>
      <c r="N10" s="146" t="e">
        <f t="shared" si="6"/>
        <v>#DIV/0!</v>
      </c>
      <c r="O10" s="159" t="e">
        <f t="shared" si="7"/>
        <v>#DIV/0!</v>
      </c>
      <c r="R10" s="63"/>
    </row>
    <row r="11" spans="1:18" s="148" customFormat="1" ht="16.5" thickBot="1">
      <c r="A11" s="141"/>
      <c r="B11" s="129"/>
      <c r="C11" s="129"/>
      <c r="D11" s="146"/>
      <c r="E11" s="146">
        <f t="shared" si="0"/>
        <v>0</v>
      </c>
      <c r="F11" s="146" t="e">
        <f t="shared" si="1"/>
        <v>#DIV/0!</v>
      </c>
      <c r="G11" s="147" t="e">
        <f t="shared" si="2"/>
        <v>#DIV/0!</v>
      </c>
      <c r="H11" s="147" t="e">
        <f t="shared" si="3"/>
        <v>#DIV/0!</v>
      </c>
      <c r="I11" s="147" t="e">
        <f t="shared" si="4"/>
        <v>#DIV/0!</v>
      </c>
      <c r="J11" s="167"/>
      <c r="K11" s="167"/>
      <c r="L11" s="167"/>
      <c r="M11" s="146" t="e">
        <f t="shared" si="5"/>
        <v>#DIV/0!</v>
      </c>
      <c r="N11" s="146" t="e">
        <f t="shared" si="6"/>
        <v>#DIV/0!</v>
      </c>
      <c r="O11" s="159" t="e">
        <f t="shared" si="7"/>
        <v>#DIV/0!</v>
      </c>
      <c r="R11" s="63"/>
    </row>
    <row r="12" spans="1:18" s="124" customFormat="1" ht="16.5" thickBot="1">
      <c r="A12" s="141"/>
      <c r="B12" s="129"/>
      <c r="C12" s="129"/>
      <c r="D12" s="146"/>
      <c r="E12" s="146">
        <f aca="true" t="shared" si="8" ref="E12:E22">B12*D12</f>
        <v>0</v>
      </c>
      <c r="F12" s="146" t="e">
        <f aca="true" t="shared" si="9" ref="F12:F22">(E12*12)/C12</f>
        <v>#DIV/0!</v>
      </c>
      <c r="G12" s="147" t="e">
        <f aca="true" t="shared" si="10" ref="G12:G22">0.0308*(F12)^5-0.2562*(F12)^4+0.8634*(F12)^3-1.5285*(F12)^2+1.501*(F12)-0.013</f>
        <v>#DIV/0!</v>
      </c>
      <c r="H12" s="147" t="e">
        <f aca="true" t="shared" si="11" ref="H12:H22">0.0304*(F12)^5-0.2619*(F12)^4+0.9161*(F12)^3-1.6837*(F12)^2+1.7072*(F12)-0.0091</f>
        <v>#DIV/0!</v>
      </c>
      <c r="I12" s="147" t="e">
        <f aca="true" t="shared" si="12" ref="I12:I22">0.0326*(F12)^5-0.2806*(F12)^4+0.9816*(F12)^3-1.8039*(F12)^2+1.8292*(F12)-0.0098</f>
        <v>#DIV/0!</v>
      </c>
      <c r="J12" s="167"/>
      <c r="K12" s="167"/>
      <c r="L12" s="167"/>
      <c r="M12" s="146" t="e">
        <f aca="true" t="shared" si="13" ref="M12:M22">J12*G12</f>
        <v>#DIV/0!</v>
      </c>
      <c r="N12" s="146" t="e">
        <f aca="true" t="shared" si="14" ref="N12:N22">K12*H12</f>
        <v>#DIV/0!</v>
      </c>
      <c r="O12" s="159" t="e">
        <f aca="true" t="shared" si="15" ref="O12:O22">L12*I12</f>
        <v>#DIV/0!</v>
      </c>
      <c r="R12" s="63"/>
    </row>
    <row r="13" spans="1:18" s="124" customFormat="1" ht="16.5" thickBot="1">
      <c r="A13" s="141"/>
      <c r="B13" s="129"/>
      <c r="C13" s="129"/>
      <c r="D13" s="146"/>
      <c r="E13" s="146">
        <f t="shared" si="8"/>
        <v>0</v>
      </c>
      <c r="F13" s="146" t="e">
        <f t="shared" si="9"/>
        <v>#DIV/0!</v>
      </c>
      <c r="G13" s="147" t="e">
        <f t="shared" si="10"/>
        <v>#DIV/0!</v>
      </c>
      <c r="H13" s="147" t="e">
        <f t="shared" si="11"/>
        <v>#DIV/0!</v>
      </c>
      <c r="I13" s="147" t="e">
        <f t="shared" si="12"/>
        <v>#DIV/0!</v>
      </c>
      <c r="J13" s="167"/>
      <c r="K13" s="167"/>
      <c r="L13" s="167"/>
      <c r="M13" s="146" t="e">
        <f t="shared" si="13"/>
        <v>#DIV/0!</v>
      </c>
      <c r="N13" s="146" t="e">
        <f t="shared" si="14"/>
        <v>#DIV/0!</v>
      </c>
      <c r="O13" s="159" t="e">
        <f t="shared" si="15"/>
        <v>#DIV/0!</v>
      </c>
      <c r="R13" s="63"/>
    </row>
    <row r="14" spans="1:18" s="124" customFormat="1" ht="16.5" thickBot="1">
      <c r="A14" s="141"/>
      <c r="B14" s="129"/>
      <c r="C14" s="129"/>
      <c r="D14" s="146"/>
      <c r="E14" s="146">
        <f t="shared" si="8"/>
        <v>0</v>
      </c>
      <c r="F14" s="146" t="e">
        <f t="shared" si="9"/>
        <v>#DIV/0!</v>
      </c>
      <c r="G14" s="147" t="e">
        <f t="shared" si="10"/>
        <v>#DIV/0!</v>
      </c>
      <c r="H14" s="147" t="e">
        <f t="shared" si="11"/>
        <v>#DIV/0!</v>
      </c>
      <c r="I14" s="147" t="e">
        <f t="shared" si="12"/>
        <v>#DIV/0!</v>
      </c>
      <c r="J14" s="167"/>
      <c r="K14" s="167"/>
      <c r="L14" s="167"/>
      <c r="M14" s="146" t="e">
        <f t="shared" si="13"/>
        <v>#DIV/0!</v>
      </c>
      <c r="N14" s="146" t="e">
        <f t="shared" si="14"/>
        <v>#DIV/0!</v>
      </c>
      <c r="O14" s="159" t="e">
        <f t="shared" si="15"/>
        <v>#DIV/0!</v>
      </c>
      <c r="R14" s="63"/>
    </row>
    <row r="15" spans="1:18" s="124" customFormat="1" ht="16.5" thickBot="1">
      <c r="A15" s="141"/>
      <c r="B15" s="129"/>
      <c r="C15" s="129"/>
      <c r="D15" s="146"/>
      <c r="E15" s="146">
        <f t="shared" si="8"/>
        <v>0</v>
      </c>
      <c r="F15" s="146" t="e">
        <f t="shared" si="9"/>
        <v>#DIV/0!</v>
      </c>
      <c r="G15" s="147" t="e">
        <f t="shared" si="10"/>
        <v>#DIV/0!</v>
      </c>
      <c r="H15" s="147" t="e">
        <f t="shared" si="11"/>
        <v>#DIV/0!</v>
      </c>
      <c r="I15" s="147" t="e">
        <f t="shared" si="12"/>
        <v>#DIV/0!</v>
      </c>
      <c r="J15" s="167"/>
      <c r="K15" s="167"/>
      <c r="L15" s="167"/>
      <c r="M15" s="146" t="e">
        <f t="shared" si="13"/>
        <v>#DIV/0!</v>
      </c>
      <c r="N15" s="146" t="e">
        <f t="shared" si="14"/>
        <v>#DIV/0!</v>
      </c>
      <c r="O15" s="159" t="e">
        <f t="shared" si="15"/>
        <v>#DIV/0!</v>
      </c>
      <c r="R15" s="63"/>
    </row>
    <row r="16" spans="1:18" s="124" customFormat="1" ht="16.5" thickBot="1">
      <c r="A16" s="141"/>
      <c r="B16" s="129"/>
      <c r="C16" s="129"/>
      <c r="D16" s="146"/>
      <c r="E16" s="146">
        <f t="shared" si="8"/>
        <v>0</v>
      </c>
      <c r="F16" s="146" t="e">
        <f t="shared" si="9"/>
        <v>#DIV/0!</v>
      </c>
      <c r="G16" s="147" t="e">
        <f t="shared" si="10"/>
        <v>#DIV/0!</v>
      </c>
      <c r="H16" s="147" t="e">
        <f t="shared" si="11"/>
        <v>#DIV/0!</v>
      </c>
      <c r="I16" s="147" t="e">
        <f t="shared" si="12"/>
        <v>#DIV/0!</v>
      </c>
      <c r="J16" s="167"/>
      <c r="K16" s="167"/>
      <c r="L16" s="167"/>
      <c r="M16" s="146" t="e">
        <f t="shared" si="13"/>
        <v>#DIV/0!</v>
      </c>
      <c r="N16" s="146" t="e">
        <f t="shared" si="14"/>
        <v>#DIV/0!</v>
      </c>
      <c r="O16" s="159" t="e">
        <f t="shared" si="15"/>
        <v>#DIV/0!</v>
      </c>
      <c r="R16" s="63"/>
    </row>
    <row r="17" spans="1:18" s="124" customFormat="1" ht="16.5" thickBot="1">
      <c r="A17" s="141"/>
      <c r="B17" s="129"/>
      <c r="C17" s="129"/>
      <c r="D17" s="146"/>
      <c r="E17" s="146">
        <f t="shared" si="8"/>
        <v>0</v>
      </c>
      <c r="F17" s="146" t="e">
        <f t="shared" si="9"/>
        <v>#DIV/0!</v>
      </c>
      <c r="G17" s="147" t="e">
        <f t="shared" si="10"/>
        <v>#DIV/0!</v>
      </c>
      <c r="H17" s="147" t="e">
        <f t="shared" si="11"/>
        <v>#DIV/0!</v>
      </c>
      <c r="I17" s="147" t="e">
        <f t="shared" si="12"/>
        <v>#DIV/0!</v>
      </c>
      <c r="J17" s="167"/>
      <c r="K17" s="167"/>
      <c r="L17" s="167"/>
      <c r="M17" s="146" t="e">
        <f t="shared" si="13"/>
        <v>#DIV/0!</v>
      </c>
      <c r="N17" s="146" t="e">
        <f t="shared" si="14"/>
        <v>#DIV/0!</v>
      </c>
      <c r="O17" s="159" t="e">
        <f t="shared" si="15"/>
        <v>#DIV/0!</v>
      </c>
      <c r="R17" s="63"/>
    </row>
    <row r="18" spans="1:18" s="124" customFormat="1" ht="16.5" thickBot="1">
      <c r="A18" s="141"/>
      <c r="B18" s="129"/>
      <c r="C18" s="129"/>
      <c r="D18" s="146"/>
      <c r="E18" s="146">
        <f t="shared" si="8"/>
        <v>0</v>
      </c>
      <c r="F18" s="146" t="e">
        <f t="shared" si="9"/>
        <v>#DIV/0!</v>
      </c>
      <c r="G18" s="147" t="e">
        <f t="shared" si="10"/>
        <v>#DIV/0!</v>
      </c>
      <c r="H18" s="147" t="e">
        <f t="shared" si="11"/>
        <v>#DIV/0!</v>
      </c>
      <c r="I18" s="147" t="e">
        <f t="shared" si="12"/>
        <v>#DIV/0!</v>
      </c>
      <c r="J18" s="167"/>
      <c r="K18" s="167"/>
      <c r="L18" s="167"/>
      <c r="M18" s="146" t="e">
        <f t="shared" si="13"/>
        <v>#DIV/0!</v>
      </c>
      <c r="N18" s="146" t="e">
        <f t="shared" si="14"/>
        <v>#DIV/0!</v>
      </c>
      <c r="O18" s="159" t="e">
        <f t="shared" si="15"/>
        <v>#DIV/0!</v>
      </c>
      <c r="R18" s="63"/>
    </row>
    <row r="19" spans="1:18" s="124" customFormat="1" ht="16.5" thickBot="1">
      <c r="A19" s="141"/>
      <c r="B19" s="129"/>
      <c r="C19" s="129"/>
      <c r="D19" s="146"/>
      <c r="E19" s="146">
        <f t="shared" si="8"/>
        <v>0</v>
      </c>
      <c r="F19" s="146" t="e">
        <f t="shared" si="9"/>
        <v>#DIV/0!</v>
      </c>
      <c r="G19" s="147" t="e">
        <f t="shared" si="10"/>
        <v>#DIV/0!</v>
      </c>
      <c r="H19" s="147" t="e">
        <f t="shared" si="11"/>
        <v>#DIV/0!</v>
      </c>
      <c r="I19" s="147" t="e">
        <f t="shared" si="12"/>
        <v>#DIV/0!</v>
      </c>
      <c r="J19" s="167"/>
      <c r="K19" s="167"/>
      <c r="L19" s="167"/>
      <c r="M19" s="146" t="e">
        <f t="shared" si="13"/>
        <v>#DIV/0!</v>
      </c>
      <c r="N19" s="146" t="e">
        <f t="shared" si="14"/>
        <v>#DIV/0!</v>
      </c>
      <c r="O19" s="159" t="e">
        <f t="shared" si="15"/>
        <v>#DIV/0!</v>
      </c>
      <c r="R19" s="63"/>
    </row>
    <row r="20" spans="1:18" s="124" customFormat="1" ht="16.5" thickBot="1">
      <c r="A20" s="141"/>
      <c r="B20" s="129"/>
      <c r="C20" s="129"/>
      <c r="D20" s="146"/>
      <c r="E20" s="146">
        <f t="shared" si="8"/>
        <v>0</v>
      </c>
      <c r="F20" s="146" t="e">
        <f t="shared" si="9"/>
        <v>#DIV/0!</v>
      </c>
      <c r="G20" s="147" t="e">
        <f t="shared" si="10"/>
        <v>#DIV/0!</v>
      </c>
      <c r="H20" s="147" t="e">
        <f t="shared" si="11"/>
        <v>#DIV/0!</v>
      </c>
      <c r="I20" s="147" t="e">
        <f t="shared" si="12"/>
        <v>#DIV/0!</v>
      </c>
      <c r="J20" s="167"/>
      <c r="K20" s="167"/>
      <c r="L20" s="167"/>
      <c r="M20" s="146" t="e">
        <f t="shared" si="13"/>
        <v>#DIV/0!</v>
      </c>
      <c r="N20" s="146" t="e">
        <f t="shared" si="14"/>
        <v>#DIV/0!</v>
      </c>
      <c r="O20" s="159" t="e">
        <f t="shared" si="15"/>
        <v>#DIV/0!</v>
      </c>
      <c r="R20" s="63"/>
    </row>
    <row r="21" spans="1:18" s="124" customFormat="1" ht="16.5" thickBot="1">
      <c r="A21" s="141"/>
      <c r="B21" s="129"/>
      <c r="C21" s="129"/>
      <c r="D21" s="146"/>
      <c r="E21" s="146">
        <f t="shared" si="8"/>
        <v>0</v>
      </c>
      <c r="F21" s="146" t="e">
        <f t="shared" si="9"/>
        <v>#DIV/0!</v>
      </c>
      <c r="G21" s="147" t="e">
        <f t="shared" si="10"/>
        <v>#DIV/0!</v>
      </c>
      <c r="H21" s="147" t="e">
        <f t="shared" si="11"/>
        <v>#DIV/0!</v>
      </c>
      <c r="I21" s="147" t="e">
        <f t="shared" si="12"/>
        <v>#DIV/0!</v>
      </c>
      <c r="J21" s="167"/>
      <c r="K21" s="167"/>
      <c r="L21" s="167"/>
      <c r="M21" s="146" t="e">
        <f t="shared" si="13"/>
        <v>#DIV/0!</v>
      </c>
      <c r="N21" s="146" t="e">
        <f t="shared" si="14"/>
        <v>#DIV/0!</v>
      </c>
      <c r="O21" s="159" t="e">
        <f t="shared" si="15"/>
        <v>#DIV/0!</v>
      </c>
      <c r="R21" s="63"/>
    </row>
    <row r="22" spans="1:18" s="124" customFormat="1" ht="16.5" thickBot="1">
      <c r="A22" s="141"/>
      <c r="B22" s="129"/>
      <c r="C22" s="129"/>
      <c r="D22" s="146"/>
      <c r="E22" s="146">
        <f t="shared" si="8"/>
        <v>0</v>
      </c>
      <c r="F22" s="146" t="e">
        <f t="shared" si="9"/>
        <v>#DIV/0!</v>
      </c>
      <c r="G22" s="147" t="e">
        <f t="shared" si="10"/>
        <v>#DIV/0!</v>
      </c>
      <c r="H22" s="147" t="e">
        <f t="shared" si="11"/>
        <v>#DIV/0!</v>
      </c>
      <c r="I22" s="147" t="e">
        <f t="shared" si="12"/>
        <v>#DIV/0!</v>
      </c>
      <c r="J22" s="167"/>
      <c r="K22" s="167"/>
      <c r="L22" s="167"/>
      <c r="M22" s="146" t="e">
        <f t="shared" si="13"/>
        <v>#DIV/0!</v>
      </c>
      <c r="N22" s="146" t="e">
        <f t="shared" si="14"/>
        <v>#DIV/0!</v>
      </c>
      <c r="O22" s="159" t="e">
        <f t="shared" si="15"/>
        <v>#DIV/0!</v>
      </c>
      <c r="R22" s="63"/>
    </row>
    <row r="23" spans="1:18" s="124" customFormat="1" ht="16.5" thickBot="1">
      <c r="A23" s="153"/>
      <c r="B23" s="130"/>
      <c r="C23" s="130"/>
      <c r="D23" s="132"/>
      <c r="E23" s="132"/>
      <c r="F23" s="132"/>
      <c r="G23" s="133"/>
      <c r="H23" s="133"/>
      <c r="I23" s="133"/>
      <c r="J23" s="133"/>
      <c r="K23" s="133"/>
      <c r="L23" s="133"/>
      <c r="M23" s="132"/>
      <c r="N23" s="146"/>
      <c r="R23" s="63"/>
    </row>
    <row r="24" spans="1:18" s="124" customFormat="1" ht="16.5" thickBot="1">
      <c r="A24" s="153"/>
      <c r="B24" s="130"/>
      <c r="C24" s="130"/>
      <c r="D24" s="132"/>
      <c r="E24" s="132"/>
      <c r="F24" s="132"/>
      <c r="G24" s="133"/>
      <c r="H24" s="133"/>
      <c r="I24" s="133"/>
      <c r="J24" s="133"/>
      <c r="K24" s="133"/>
      <c r="L24" s="133"/>
      <c r="M24" s="132"/>
      <c r="N24" s="146"/>
      <c r="R24" s="63"/>
    </row>
    <row r="25" spans="1:18" s="124" customFormat="1" ht="16.5" thickBot="1">
      <c r="A25" s="153"/>
      <c r="B25" s="130"/>
      <c r="C25" s="130"/>
      <c r="D25" s="132"/>
      <c r="E25" s="132"/>
      <c r="F25" s="132"/>
      <c r="G25" s="133"/>
      <c r="H25" s="133"/>
      <c r="I25" s="133"/>
      <c r="J25" s="133"/>
      <c r="K25" s="133"/>
      <c r="L25" s="133"/>
      <c r="M25" s="132"/>
      <c r="N25" s="146"/>
      <c r="R25" s="63"/>
    </row>
    <row r="26" spans="1:18" s="124" customFormat="1" ht="16.5" thickBot="1">
      <c r="A26" s="153"/>
      <c r="B26" s="154"/>
      <c r="C26" s="154"/>
      <c r="D26" s="155"/>
      <c r="E26" s="132"/>
      <c r="F26" s="132"/>
      <c r="G26" s="152"/>
      <c r="H26" s="133"/>
      <c r="I26" s="133"/>
      <c r="J26" s="133"/>
      <c r="K26" s="133"/>
      <c r="L26" s="133"/>
      <c r="M26" s="132"/>
      <c r="N26" s="146"/>
      <c r="R26" s="63"/>
    </row>
    <row r="27" spans="1:18" s="124" customFormat="1" ht="16.5" thickBot="1">
      <c r="A27" s="153"/>
      <c r="B27" s="130"/>
      <c r="C27" s="130"/>
      <c r="D27" s="132"/>
      <c r="E27" s="132"/>
      <c r="F27" s="132"/>
      <c r="G27" s="133"/>
      <c r="H27" s="133"/>
      <c r="I27" s="133"/>
      <c r="J27" s="133"/>
      <c r="K27" s="133"/>
      <c r="L27" s="133"/>
      <c r="M27" s="132"/>
      <c r="N27" s="146"/>
      <c r="R27" s="63"/>
    </row>
    <row r="28" spans="1:18" s="124" customFormat="1" ht="16.5" thickBot="1">
      <c r="A28" s="151"/>
      <c r="B28" s="156"/>
      <c r="C28" s="156"/>
      <c r="D28" s="156"/>
      <c r="E28" s="132"/>
      <c r="F28" s="132"/>
      <c r="G28" s="133"/>
      <c r="H28" s="133"/>
      <c r="I28" s="133"/>
      <c r="J28" s="133"/>
      <c r="K28" s="133"/>
      <c r="L28" s="133"/>
      <c r="M28" s="132"/>
      <c r="N28" s="146"/>
      <c r="R28" s="63"/>
    </row>
    <row r="29" spans="1:18" s="124" customFormat="1" ht="16.5" thickBot="1">
      <c r="A29" s="157"/>
      <c r="B29" s="150"/>
      <c r="C29" s="150"/>
      <c r="D29" s="149"/>
      <c r="E29" s="132"/>
      <c r="F29" s="132"/>
      <c r="G29" s="133"/>
      <c r="H29" s="133"/>
      <c r="I29" s="133"/>
      <c r="J29" s="133"/>
      <c r="K29" s="133"/>
      <c r="L29" s="133"/>
      <c r="M29" s="132"/>
      <c r="N29" s="146"/>
      <c r="R29" s="63"/>
    </row>
  </sheetData>
  <sheetProtection/>
  <mergeCells count="2">
    <mergeCell ref="A1:G1"/>
    <mergeCell ref="A3:I3"/>
  </mergeCells>
  <printOptions/>
  <pageMargins left="0.7" right="0.7" top="0.75" bottom="0.75" header="0.3" footer="0.3"/>
  <pageSetup horizontalDpi="600" verticalDpi="600" orientation="landscape" paperSize="17" scale="77" r:id="rId1"/>
  <headerFooter>
    <oddHeader>&amp;C&amp;"Archer Book,Regular"Parks &amp; People Foundation: Comprehensive CIP list - Letter of Intent to Apply for Grant
</oddHeader>
  </headerFooter>
  <rowBreaks count="1" manualBreakCount="1">
    <brk id="15" max="15" man="1"/>
  </rowBreaks>
</worksheet>
</file>

<file path=xl/worksheets/sheet13.xml><?xml version="1.0" encoding="utf-8"?>
<worksheet xmlns="http://schemas.openxmlformats.org/spreadsheetml/2006/main" xmlns:r="http://schemas.openxmlformats.org/officeDocument/2006/relationships">
  <dimension ref="A1:R21"/>
  <sheetViews>
    <sheetView zoomScalePageLayoutView="0" workbookViewId="0" topLeftCell="A1">
      <selection activeCell="G9" sqref="G9"/>
    </sheetView>
  </sheetViews>
  <sheetFormatPr defaultColWidth="9.140625" defaultRowHeight="15"/>
  <cols>
    <col min="1" max="1" width="9.140625" style="125" customWidth="1"/>
    <col min="2" max="2" width="14.421875" style="125" customWidth="1"/>
    <col min="3" max="3" width="13.140625" style="125" customWidth="1"/>
    <col min="4" max="4" width="13.00390625" style="125" customWidth="1"/>
    <col min="5" max="6" width="9.140625" style="125" customWidth="1"/>
    <col min="7" max="7" width="17.8515625" style="125" customWidth="1"/>
    <col min="8" max="10" width="16.00390625" style="125" customWidth="1"/>
    <col min="11" max="13" width="16.8515625" style="125" customWidth="1"/>
    <col min="14" max="16" width="16.421875" style="125" customWidth="1"/>
    <col min="17" max="16384" width="9.140625" style="125" customWidth="1"/>
  </cols>
  <sheetData>
    <row r="1" spans="2:10" ht="78" customHeight="1">
      <c r="B1" s="220" t="s">
        <v>346</v>
      </c>
      <c r="C1" s="220"/>
      <c r="D1" s="220"/>
      <c r="E1" s="220"/>
      <c r="F1" s="220"/>
      <c r="G1" s="220"/>
      <c r="H1" s="220"/>
      <c r="I1" s="220"/>
      <c r="J1" s="220"/>
    </row>
    <row r="2" spans="2:18" ht="78" customHeight="1" thickBot="1">
      <c r="B2" s="220" t="s">
        <v>364</v>
      </c>
      <c r="C2" s="221"/>
      <c r="D2" s="221"/>
      <c r="E2" s="221"/>
      <c r="F2" s="221"/>
      <c r="G2" s="221"/>
      <c r="H2" s="221"/>
      <c r="I2" s="221"/>
      <c r="J2" s="221"/>
      <c r="R2" s="64"/>
    </row>
    <row r="3" spans="1:18" s="133" customFormat="1" ht="63.75" thickBot="1">
      <c r="A3" s="170" t="s">
        <v>363</v>
      </c>
      <c r="B3" s="160" t="s">
        <v>91</v>
      </c>
      <c r="C3" s="160" t="s">
        <v>28</v>
      </c>
      <c r="D3" s="161" t="s">
        <v>358</v>
      </c>
      <c r="E3" s="161" t="s">
        <v>37</v>
      </c>
      <c r="F3" s="162" t="s">
        <v>51</v>
      </c>
      <c r="G3" s="162" t="s">
        <v>344</v>
      </c>
      <c r="H3" s="163" t="s">
        <v>82</v>
      </c>
      <c r="I3" s="163" t="s">
        <v>83</v>
      </c>
      <c r="J3" s="163" t="s">
        <v>84</v>
      </c>
      <c r="K3" s="164" t="s">
        <v>352</v>
      </c>
      <c r="L3" s="164" t="s">
        <v>353</v>
      </c>
      <c r="M3" s="164" t="s">
        <v>354</v>
      </c>
      <c r="N3" s="166" t="s">
        <v>56</v>
      </c>
      <c r="O3" s="166" t="s">
        <v>57</v>
      </c>
      <c r="P3" s="166" t="s">
        <v>58</v>
      </c>
      <c r="R3" s="65"/>
    </row>
    <row r="4" spans="2:18" ht="16.5" thickBot="1">
      <c r="B4" s="130"/>
      <c r="C4" s="130"/>
      <c r="D4" s="130"/>
      <c r="E4" s="130"/>
      <c r="F4" s="130">
        <f>B4*E4</f>
        <v>0</v>
      </c>
      <c r="G4" s="130">
        <v>1</v>
      </c>
      <c r="H4" s="147">
        <f>0.0152*(G4)^5-0.131*(G4)^4+0.4581*(G4)^3-0.8418*(G4)^2+0.8536*(G4)-0.0046</f>
        <v>0.34950000000000003</v>
      </c>
      <c r="I4" s="147">
        <f>0.0239*(G4)^5-0.2058*(G4)^4+0.7198*(G4)^3-1.3229*(G4)^2+1.3414*(G4)-0.0072</f>
        <v>0.5492</v>
      </c>
      <c r="J4" s="147">
        <f>0.0304*(G4)^5-0.2619*(G4)^4+0.9161*(G4)^3-1.6837*(G4)^2+1.7072*(G4)-0.0091</f>
        <v>0.6990000000000001</v>
      </c>
      <c r="K4" s="167"/>
      <c r="L4" s="167"/>
      <c r="M4" s="167"/>
      <c r="N4" s="165">
        <f>K4*H4</f>
        <v>0</v>
      </c>
      <c r="O4" s="165">
        <f>L4*I4</f>
        <v>0</v>
      </c>
      <c r="P4" s="165">
        <f>M4*J4</f>
        <v>0</v>
      </c>
      <c r="Q4" s="126"/>
      <c r="R4" s="65"/>
    </row>
    <row r="5" spans="2:18" ht="16.5" thickBot="1">
      <c r="B5" s="130"/>
      <c r="C5" s="130"/>
      <c r="D5" s="130"/>
      <c r="E5" s="130"/>
      <c r="F5" s="130">
        <f aca="true" t="shared" si="0" ref="F5:F16">B5*E5</f>
        <v>0</v>
      </c>
      <c r="G5" s="130">
        <v>2</v>
      </c>
      <c r="H5" s="147">
        <f aca="true" t="shared" si="1" ref="H5:H16">0.0152*(G5)^5-0.131*(G5)^4+0.4581*(G5)^3-0.8418*(G5)^2+0.8536*(G5)-0.0046</f>
        <v>0.3906000000000002</v>
      </c>
      <c r="I5" s="147">
        <f aca="true" t="shared" si="2" ref="I5:I16">0.0239*(G5)^5-0.2058*(G5)^4+0.7198*(G5)^3-1.3229*(G5)^2+1.3414*(G5)-0.0072</f>
        <v>0.6144</v>
      </c>
      <c r="J5" s="147">
        <f aca="true" t="shared" si="3" ref="J5:J16">0.0304*(G5)^5-0.2619*(G5)^4+0.9161*(G5)^3-1.6837*(G5)^2+1.7072*(G5)-0.0091</f>
        <v>0.7817000000000004</v>
      </c>
      <c r="K5" s="168"/>
      <c r="L5" s="168"/>
      <c r="M5" s="168"/>
      <c r="N5" s="165">
        <f aca="true" t="shared" si="4" ref="N5:N16">K5*H5</f>
        <v>0</v>
      </c>
      <c r="O5" s="165">
        <f aca="true" t="shared" si="5" ref="O5:O16">L5*I5</f>
        <v>0</v>
      </c>
      <c r="P5" s="165">
        <f aca="true" t="shared" si="6" ref="P5:P16">M5*J5</f>
        <v>0</v>
      </c>
      <c r="Q5" s="143"/>
      <c r="R5" s="64"/>
    </row>
    <row r="6" spans="2:18" ht="16.5" thickBot="1">
      <c r="B6" s="133"/>
      <c r="C6" s="133"/>
      <c r="D6" s="133"/>
      <c r="E6" s="133"/>
      <c r="F6" s="130">
        <f t="shared" si="0"/>
        <v>0</v>
      </c>
      <c r="G6" s="130">
        <v>3</v>
      </c>
      <c r="H6" s="147">
        <f t="shared" si="1"/>
        <v>0.43129999999999974</v>
      </c>
      <c r="I6" s="147">
        <f t="shared" si="2"/>
        <v>0.6833999999999972</v>
      </c>
      <c r="J6" s="147">
        <f t="shared" si="3"/>
        <v>0.8671999999999979</v>
      </c>
      <c r="K6" s="168"/>
      <c r="L6" s="168"/>
      <c r="M6" s="168"/>
      <c r="N6" s="165">
        <f t="shared" si="4"/>
        <v>0</v>
      </c>
      <c r="O6" s="165">
        <f t="shared" si="5"/>
        <v>0</v>
      </c>
      <c r="P6" s="165">
        <f t="shared" si="6"/>
        <v>0</v>
      </c>
      <c r="R6" s="64"/>
    </row>
    <row r="7" spans="2:16" ht="15">
      <c r="B7" s="133"/>
      <c r="C7" s="133"/>
      <c r="D7" s="133"/>
      <c r="E7" s="133"/>
      <c r="F7" s="130">
        <f t="shared" si="0"/>
        <v>0</v>
      </c>
      <c r="G7" s="130">
        <v>3.2</v>
      </c>
      <c r="H7" s="147">
        <f t="shared" si="1"/>
        <v>0.48183686399999853</v>
      </c>
      <c r="I7" s="147">
        <f t="shared" si="2"/>
        <v>0.7650055679999977</v>
      </c>
      <c r="J7" s="147">
        <f t="shared" si="3"/>
        <v>0.9699586879999923</v>
      </c>
      <c r="K7" s="168"/>
      <c r="L7" s="168"/>
      <c r="M7" s="168"/>
      <c r="N7" s="165">
        <f t="shared" si="4"/>
        <v>0</v>
      </c>
      <c r="O7" s="165">
        <f t="shared" si="5"/>
        <v>0</v>
      </c>
      <c r="P7" s="165">
        <f t="shared" si="6"/>
        <v>0</v>
      </c>
    </row>
    <row r="8" spans="2:16" ht="15">
      <c r="B8" s="133"/>
      <c r="C8" s="133"/>
      <c r="D8" s="133"/>
      <c r="E8" s="133"/>
      <c r="F8" s="130">
        <f t="shared" si="0"/>
        <v>0</v>
      </c>
      <c r="G8" s="130">
        <v>3.3</v>
      </c>
      <c r="H8" s="147">
        <f t="shared" si="1"/>
        <v>0.5208323360000001</v>
      </c>
      <c r="I8" s="147">
        <f t="shared" si="2"/>
        <v>0.8275963470000011</v>
      </c>
      <c r="J8" s="147">
        <f t="shared" si="3"/>
        <v>1.0489411820000045</v>
      </c>
      <c r="K8" s="168"/>
      <c r="L8" s="168"/>
      <c r="M8" s="168"/>
      <c r="N8" s="165">
        <f t="shared" si="4"/>
        <v>0</v>
      </c>
      <c r="O8" s="165">
        <f t="shared" si="5"/>
        <v>0</v>
      </c>
      <c r="P8" s="165">
        <f t="shared" si="6"/>
        <v>0</v>
      </c>
    </row>
    <row r="9" spans="2:16" ht="15">
      <c r="B9" s="133"/>
      <c r="C9" s="133"/>
      <c r="D9" s="133"/>
      <c r="E9" s="133"/>
      <c r="F9" s="130">
        <f t="shared" si="0"/>
        <v>0</v>
      </c>
      <c r="G9" s="130" t="e">
        <f aca="true" t="shared" si="7" ref="G9:G16">(F9*12)/D9</f>
        <v>#DIV/0!</v>
      </c>
      <c r="H9" s="147" t="e">
        <f t="shared" si="1"/>
        <v>#DIV/0!</v>
      </c>
      <c r="I9" s="147" t="e">
        <f t="shared" si="2"/>
        <v>#DIV/0!</v>
      </c>
      <c r="J9" s="147" t="e">
        <f t="shared" si="3"/>
        <v>#DIV/0!</v>
      </c>
      <c r="K9" s="167"/>
      <c r="L9" s="167"/>
      <c r="M9" s="167"/>
      <c r="N9" s="165" t="e">
        <f t="shared" si="4"/>
        <v>#DIV/0!</v>
      </c>
      <c r="O9" s="165" t="e">
        <f t="shared" si="5"/>
        <v>#DIV/0!</v>
      </c>
      <c r="P9" s="165" t="e">
        <f t="shared" si="6"/>
        <v>#DIV/0!</v>
      </c>
    </row>
    <row r="10" spans="2:16" ht="15">
      <c r="B10" s="133"/>
      <c r="C10" s="133"/>
      <c r="D10" s="133"/>
      <c r="E10" s="133"/>
      <c r="F10" s="130">
        <f t="shared" si="0"/>
        <v>0</v>
      </c>
      <c r="G10" s="130" t="e">
        <f t="shared" si="7"/>
        <v>#DIV/0!</v>
      </c>
      <c r="H10" s="147" t="e">
        <f t="shared" si="1"/>
        <v>#DIV/0!</v>
      </c>
      <c r="I10" s="147" t="e">
        <f t="shared" si="2"/>
        <v>#DIV/0!</v>
      </c>
      <c r="J10" s="147" t="e">
        <f t="shared" si="3"/>
        <v>#DIV/0!</v>
      </c>
      <c r="K10" s="167"/>
      <c r="L10" s="167"/>
      <c r="M10" s="167"/>
      <c r="N10" s="165" t="e">
        <f t="shared" si="4"/>
        <v>#DIV/0!</v>
      </c>
      <c r="O10" s="165" t="e">
        <f t="shared" si="5"/>
        <v>#DIV/0!</v>
      </c>
      <c r="P10" s="165" t="e">
        <f t="shared" si="6"/>
        <v>#DIV/0!</v>
      </c>
    </row>
    <row r="11" spans="2:16" ht="15">
      <c r="B11" s="133"/>
      <c r="C11" s="133"/>
      <c r="D11" s="133"/>
      <c r="E11" s="133"/>
      <c r="F11" s="130">
        <f t="shared" si="0"/>
        <v>0</v>
      </c>
      <c r="G11" s="130" t="e">
        <f t="shared" si="7"/>
        <v>#DIV/0!</v>
      </c>
      <c r="H11" s="147" t="e">
        <f t="shared" si="1"/>
        <v>#DIV/0!</v>
      </c>
      <c r="I11" s="147" t="e">
        <f t="shared" si="2"/>
        <v>#DIV/0!</v>
      </c>
      <c r="J11" s="147" t="e">
        <f t="shared" si="3"/>
        <v>#DIV/0!</v>
      </c>
      <c r="K11" s="167"/>
      <c r="L11" s="167"/>
      <c r="M11" s="167"/>
      <c r="N11" s="165" t="e">
        <f t="shared" si="4"/>
        <v>#DIV/0!</v>
      </c>
      <c r="O11" s="165" t="e">
        <f t="shared" si="5"/>
        <v>#DIV/0!</v>
      </c>
      <c r="P11" s="165" t="e">
        <f t="shared" si="6"/>
        <v>#DIV/0!</v>
      </c>
    </row>
    <row r="12" spans="2:16" ht="15">
      <c r="B12" s="133"/>
      <c r="C12" s="133"/>
      <c r="D12" s="133"/>
      <c r="E12" s="133"/>
      <c r="F12" s="130">
        <f t="shared" si="0"/>
        <v>0</v>
      </c>
      <c r="G12" s="130" t="e">
        <f t="shared" si="7"/>
        <v>#DIV/0!</v>
      </c>
      <c r="H12" s="147" t="e">
        <f t="shared" si="1"/>
        <v>#DIV/0!</v>
      </c>
      <c r="I12" s="147" t="e">
        <f t="shared" si="2"/>
        <v>#DIV/0!</v>
      </c>
      <c r="J12" s="147" t="e">
        <f t="shared" si="3"/>
        <v>#DIV/0!</v>
      </c>
      <c r="K12" s="167"/>
      <c r="L12" s="167"/>
      <c r="M12" s="167"/>
      <c r="N12" s="165" t="e">
        <f t="shared" si="4"/>
        <v>#DIV/0!</v>
      </c>
      <c r="O12" s="165" t="e">
        <f t="shared" si="5"/>
        <v>#DIV/0!</v>
      </c>
      <c r="P12" s="165" t="e">
        <f t="shared" si="6"/>
        <v>#DIV/0!</v>
      </c>
    </row>
    <row r="13" spans="2:16" ht="15">
      <c r="B13" s="133"/>
      <c r="C13" s="133"/>
      <c r="D13" s="133"/>
      <c r="E13" s="133"/>
      <c r="F13" s="130">
        <f t="shared" si="0"/>
        <v>0</v>
      </c>
      <c r="G13" s="130" t="e">
        <f t="shared" si="7"/>
        <v>#DIV/0!</v>
      </c>
      <c r="H13" s="147" t="e">
        <f t="shared" si="1"/>
        <v>#DIV/0!</v>
      </c>
      <c r="I13" s="147" t="e">
        <f t="shared" si="2"/>
        <v>#DIV/0!</v>
      </c>
      <c r="J13" s="147" t="e">
        <f t="shared" si="3"/>
        <v>#DIV/0!</v>
      </c>
      <c r="K13" s="167"/>
      <c r="L13" s="167"/>
      <c r="M13" s="167"/>
      <c r="N13" s="165" t="e">
        <f t="shared" si="4"/>
        <v>#DIV/0!</v>
      </c>
      <c r="O13" s="165" t="e">
        <f t="shared" si="5"/>
        <v>#DIV/0!</v>
      </c>
      <c r="P13" s="165" t="e">
        <f t="shared" si="6"/>
        <v>#DIV/0!</v>
      </c>
    </row>
    <row r="14" spans="2:16" ht="15">
      <c r="B14" s="133"/>
      <c r="C14" s="133"/>
      <c r="D14" s="133"/>
      <c r="E14" s="133"/>
      <c r="F14" s="130">
        <f t="shared" si="0"/>
        <v>0</v>
      </c>
      <c r="G14" s="130" t="e">
        <f t="shared" si="7"/>
        <v>#DIV/0!</v>
      </c>
      <c r="H14" s="147" t="e">
        <f t="shared" si="1"/>
        <v>#DIV/0!</v>
      </c>
      <c r="I14" s="147" t="e">
        <f t="shared" si="2"/>
        <v>#DIV/0!</v>
      </c>
      <c r="J14" s="147" t="e">
        <f t="shared" si="3"/>
        <v>#DIV/0!</v>
      </c>
      <c r="K14" s="167"/>
      <c r="L14" s="167"/>
      <c r="M14" s="167"/>
      <c r="N14" s="165" t="e">
        <f t="shared" si="4"/>
        <v>#DIV/0!</v>
      </c>
      <c r="O14" s="165" t="e">
        <f t="shared" si="5"/>
        <v>#DIV/0!</v>
      </c>
      <c r="P14" s="165" t="e">
        <f t="shared" si="6"/>
        <v>#DIV/0!</v>
      </c>
    </row>
    <row r="15" spans="2:16" ht="15">
      <c r="B15" s="133"/>
      <c r="C15" s="133"/>
      <c r="D15" s="133"/>
      <c r="E15" s="133"/>
      <c r="F15" s="130">
        <f t="shared" si="0"/>
        <v>0</v>
      </c>
      <c r="G15" s="130" t="e">
        <f t="shared" si="7"/>
        <v>#DIV/0!</v>
      </c>
      <c r="H15" s="147" t="e">
        <f t="shared" si="1"/>
        <v>#DIV/0!</v>
      </c>
      <c r="I15" s="147" t="e">
        <f t="shared" si="2"/>
        <v>#DIV/0!</v>
      </c>
      <c r="J15" s="147" t="e">
        <f t="shared" si="3"/>
        <v>#DIV/0!</v>
      </c>
      <c r="K15" s="167"/>
      <c r="L15" s="167"/>
      <c r="M15" s="167"/>
      <c r="N15" s="165" t="e">
        <f t="shared" si="4"/>
        <v>#DIV/0!</v>
      </c>
      <c r="O15" s="165" t="e">
        <f t="shared" si="5"/>
        <v>#DIV/0!</v>
      </c>
      <c r="P15" s="165" t="e">
        <f t="shared" si="6"/>
        <v>#DIV/0!</v>
      </c>
    </row>
    <row r="16" spans="2:16" ht="15">
      <c r="B16" s="133"/>
      <c r="C16" s="133"/>
      <c r="D16" s="133"/>
      <c r="E16" s="133"/>
      <c r="F16" s="130">
        <f t="shared" si="0"/>
        <v>0</v>
      </c>
      <c r="G16" s="130" t="e">
        <f t="shared" si="7"/>
        <v>#DIV/0!</v>
      </c>
      <c r="H16" s="147" t="e">
        <f t="shared" si="1"/>
        <v>#DIV/0!</v>
      </c>
      <c r="I16" s="147" t="e">
        <f t="shared" si="2"/>
        <v>#DIV/0!</v>
      </c>
      <c r="J16" s="147" t="e">
        <f t="shared" si="3"/>
        <v>#DIV/0!</v>
      </c>
      <c r="K16" s="167"/>
      <c r="L16" s="167"/>
      <c r="M16" s="167"/>
      <c r="N16" s="165" t="e">
        <f t="shared" si="4"/>
        <v>#DIV/0!</v>
      </c>
      <c r="O16" s="165" t="e">
        <f t="shared" si="5"/>
        <v>#DIV/0!</v>
      </c>
      <c r="P16" s="165" t="e">
        <f t="shared" si="6"/>
        <v>#DIV/0!</v>
      </c>
    </row>
    <row r="17" spans="2:16" ht="15">
      <c r="B17" s="133"/>
      <c r="C17" s="133"/>
      <c r="D17" s="133"/>
      <c r="E17" s="133"/>
      <c r="F17" s="130">
        <f>B17*E17</f>
        <v>0</v>
      </c>
      <c r="G17" s="130" t="e">
        <f>(F17*12)/D17</f>
        <v>#DIV/0!</v>
      </c>
      <c r="H17" s="147" t="e">
        <f>0.0152*(G17)^5-0.131*(G17)^4+0.4581*(G17)^3-0.8418*(G17)^2+0.8536*(G17)-0.0046</f>
        <v>#DIV/0!</v>
      </c>
      <c r="I17" s="147" t="e">
        <f>0.0239*(G17)^5-0.2058*(G17)^4+0.7198*(G17)^3-1.3229*(G17)^2+1.3414*(G17)-0.0072</f>
        <v>#DIV/0!</v>
      </c>
      <c r="J17" s="147" t="e">
        <f>0.0304*(G17)^5-0.2619*(G17)^4+0.9161*(G17)^3-1.6837*(G17)^2+1.7072*(G17)-0.0091</f>
        <v>#DIV/0!</v>
      </c>
      <c r="K17" s="167"/>
      <c r="L17" s="167"/>
      <c r="M17" s="167"/>
      <c r="N17" s="165" t="e">
        <f aca="true" t="shared" si="8" ref="N17:P21">K17*H17</f>
        <v>#DIV/0!</v>
      </c>
      <c r="O17" s="165" t="e">
        <f t="shared" si="8"/>
        <v>#DIV/0!</v>
      </c>
      <c r="P17" s="165" t="e">
        <f t="shared" si="8"/>
        <v>#DIV/0!</v>
      </c>
    </row>
    <row r="18" spans="2:16" ht="15">
      <c r="B18" s="133"/>
      <c r="C18" s="133"/>
      <c r="D18" s="133"/>
      <c r="E18" s="133"/>
      <c r="F18" s="130">
        <f>B18*E18</f>
        <v>0</v>
      </c>
      <c r="G18" s="130" t="e">
        <f>(F18*12)/D18</f>
        <v>#DIV/0!</v>
      </c>
      <c r="H18" s="147" t="e">
        <f>0.0152*(G18)^5-0.131*(G18)^4+0.4581*(G18)^3-0.8418*(G18)^2+0.8536*(G18)-0.0046</f>
        <v>#DIV/0!</v>
      </c>
      <c r="I18" s="147" t="e">
        <f>0.0239*(G18)^5-0.2058*(G18)^4+0.7198*(G18)^3-1.3229*(G18)^2+1.3414*(G18)-0.0072</f>
        <v>#DIV/0!</v>
      </c>
      <c r="J18" s="147" t="e">
        <f>0.0304*(G18)^5-0.2619*(G18)^4+0.9161*(G18)^3-1.6837*(G18)^2+1.7072*(G18)-0.0091</f>
        <v>#DIV/0!</v>
      </c>
      <c r="K18" s="167"/>
      <c r="L18" s="167"/>
      <c r="M18" s="167"/>
      <c r="N18" s="165" t="e">
        <f t="shared" si="8"/>
        <v>#DIV/0!</v>
      </c>
      <c r="O18" s="165" t="e">
        <f t="shared" si="8"/>
        <v>#DIV/0!</v>
      </c>
      <c r="P18" s="165" t="e">
        <f t="shared" si="8"/>
        <v>#DIV/0!</v>
      </c>
    </row>
    <row r="19" spans="2:16" ht="15">
      <c r="B19" s="133"/>
      <c r="C19" s="133"/>
      <c r="D19" s="133"/>
      <c r="E19" s="133"/>
      <c r="F19" s="130">
        <f>B19*E19</f>
        <v>0</v>
      </c>
      <c r="G19" s="130" t="e">
        <f>(F19*12)/D19</f>
        <v>#DIV/0!</v>
      </c>
      <c r="H19" s="147" t="e">
        <f>0.0152*(G19)^5-0.131*(G19)^4+0.4581*(G19)^3-0.8418*(G19)^2+0.8536*(G19)-0.0046</f>
        <v>#DIV/0!</v>
      </c>
      <c r="I19" s="147" t="e">
        <f>0.0239*(G19)^5-0.2058*(G19)^4+0.7198*(G19)^3-1.3229*(G19)^2+1.3414*(G19)-0.0072</f>
        <v>#DIV/0!</v>
      </c>
      <c r="J19" s="147" t="e">
        <f>0.0304*(G19)^5-0.2619*(G19)^4+0.9161*(G19)^3-1.6837*(G19)^2+1.7072*(G19)-0.0091</f>
        <v>#DIV/0!</v>
      </c>
      <c r="K19" s="167"/>
      <c r="L19" s="167"/>
      <c r="M19" s="167"/>
      <c r="N19" s="165" t="e">
        <f t="shared" si="8"/>
        <v>#DIV/0!</v>
      </c>
      <c r="O19" s="165" t="e">
        <f t="shared" si="8"/>
        <v>#DIV/0!</v>
      </c>
      <c r="P19" s="165" t="e">
        <f t="shared" si="8"/>
        <v>#DIV/0!</v>
      </c>
    </row>
    <row r="20" spans="2:16" ht="15">
      <c r="B20" s="133"/>
      <c r="C20" s="133"/>
      <c r="D20" s="133"/>
      <c r="E20" s="133"/>
      <c r="F20" s="130">
        <f>B20*E20</f>
        <v>0</v>
      </c>
      <c r="G20" s="130" t="e">
        <f>(F20*12)/D20</f>
        <v>#DIV/0!</v>
      </c>
      <c r="H20" s="147" t="e">
        <f>0.0152*(G20)^5-0.131*(G20)^4+0.4581*(G20)^3-0.8418*(G20)^2+0.8536*(G20)-0.0046</f>
        <v>#DIV/0!</v>
      </c>
      <c r="I20" s="147" t="e">
        <f>0.0239*(G20)^5-0.2058*(G20)^4+0.7198*(G20)^3-1.3229*(G20)^2+1.3414*(G20)-0.0072</f>
        <v>#DIV/0!</v>
      </c>
      <c r="J20" s="147" t="e">
        <f>0.0304*(G20)^5-0.2619*(G20)^4+0.9161*(G20)^3-1.6837*(G20)^2+1.7072*(G20)-0.0091</f>
        <v>#DIV/0!</v>
      </c>
      <c r="K20" s="167"/>
      <c r="L20" s="167"/>
      <c r="M20" s="167"/>
      <c r="N20" s="165" t="e">
        <f t="shared" si="8"/>
        <v>#DIV/0!</v>
      </c>
      <c r="O20" s="165" t="e">
        <f t="shared" si="8"/>
        <v>#DIV/0!</v>
      </c>
      <c r="P20" s="165" t="e">
        <f t="shared" si="8"/>
        <v>#DIV/0!</v>
      </c>
    </row>
    <row r="21" spans="2:16" ht="15">
      <c r="B21" s="133"/>
      <c r="C21" s="133"/>
      <c r="D21" s="133"/>
      <c r="E21" s="133"/>
      <c r="F21" s="130">
        <f>B21*E21</f>
        <v>0</v>
      </c>
      <c r="G21" s="130" t="e">
        <f>(F21*12)/D21</f>
        <v>#DIV/0!</v>
      </c>
      <c r="H21" s="147" t="e">
        <f>0.0152*(G21)^5-0.131*(G21)^4+0.4581*(G21)^3-0.8418*(G21)^2+0.8536*(G21)-0.0046</f>
        <v>#DIV/0!</v>
      </c>
      <c r="I21" s="147" t="e">
        <f>0.0239*(G21)^5-0.2058*(G21)^4+0.7198*(G21)^3-1.3229*(G21)^2+1.3414*(G21)-0.0072</f>
        <v>#DIV/0!</v>
      </c>
      <c r="J21" s="147" t="e">
        <f>0.0304*(G21)^5-0.2619*(G21)^4+0.9161*(G21)^3-1.6837*(G21)^2+1.7072*(G21)-0.0091</f>
        <v>#DIV/0!</v>
      </c>
      <c r="K21" s="167"/>
      <c r="L21" s="167"/>
      <c r="M21" s="167"/>
      <c r="N21" s="165" t="e">
        <f t="shared" si="8"/>
        <v>#DIV/0!</v>
      </c>
      <c r="O21" s="165" t="e">
        <f t="shared" si="8"/>
        <v>#DIV/0!</v>
      </c>
      <c r="P21" s="165" t="e">
        <f t="shared" si="8"/>
        <v>#DIV/0!</v>
      </c>
    </row>
  </sheetData>
  <sheetProtection/>
  <mergeCells count="2">
    <mergeCell ref="B1:J1"/>
    <mergeCell ref="B2:J2"/>
  </mergeCells>
  <printOptions/>
  <pageMargins left="0.75" right="0.75" top="1"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N148"/>
  <sheetViews>
    <sheetView zoomScalePageLayoutView="0" workbookViewId="0" topLeftCell="A1">
      <selection activeCell="A15" sqref="A15"/>
    </sheetView>
  </sheetViews>
  <sheetFormatPr defaultColWidth="9.140625" defaultRowHeight="15"/>
  <cols>
    <col min="1" max="1" width="43.00390625" style="0" customWidth="1"/>
    <col min="2" max="2" width="25.7109375" style="0" customWidth="1"/>
    <col min="3" max="3" width="26.7109375" style="0" customWidth="1"/>
    <col min="4" max="4" width="14.00390625" style="0" customWidth="1"/>
    <col min="6" max="6" width="17.7109375" style="0" customWidth="1"/>
    <col min="7" max="7" width="16.8515625" style="0" customWidth="1"/>
    <col min="8" max="11" width="16.00390625" style="0" customWidth="1"/>
    <col min="12" max="12" width="11.57421875" style="0" customWidth="1"/>
    <col min="13" max="13" width="13.140625" style="0" customWidth="1"/>
    <col min="14" max="14" width="11.421875" style="0" customWidth="1"/>
  </cols>
  <sheetData>
    <row r="1" spans="1:14" ht="64.5" customHeight="1">
      <c r="A1" s="74" t="s">
        <v>77</v>
      </c>
      <c r="B1" s="82" t="s">
        <v>78</v>
      </c>
      <c r="C1" s="74" t="s">
        <v>79</v>
      </c>
      <c r="D1" s="75" t="s">
        <v>80</v>
      </c>
      <c r="E1" s="76" t="s">
        <v>81</v>
      </c>
      <c r="F1" s="76" t="s">
        <v>82</v>
      </c>
      <c r="G1" s="76" t="s">
        <v>83</v>
      </c>
      <c r="H1" s="76" t="s">
        <v>84</v>
      </c>
      <c r="I1" s="77" t="s">
        <v>352</v>
      </c>
      <c r="J1" s="77" t="s">
        <v>353</v>
      </c>
      <c r="K1" s="77" t="s">
        <v>354</v>
      </c>
      <c r="L1" s="78" t="s">
        <v>56</v>
      </c>
      <c r="M1" s="78" t="s">
        <v>57</v>
      </c>
      <c r="N1" s="78" t="s">
        <v>58</v>
      </c>
    </row>
    <row r="2" spans="1:14" ht="15">
      <c r="A2" s="1"/>
      <c r="B2" s="1">
        <f aca="true" t="shared" si="0" ref="B2:B14">A2*(1/12)</f>
        <v>0</v>
      </c>
      <c r="C2" s="1"/>
      <c r="D2" s="1">
        <f>C2*0.133681</f>
        <v>0</v>
      </c>
      <c r="E2" s="1" t="e">
        <f>(D2/B2)*0.67</f>
        <v>#DIV/0!</v>
      </c>
      <c r="F2" s="79" t="e">
        <f>0.0308*(E2)^5-0.2562*(E2)^4+0.8634*(E2)^3-1.5285*(E2)^2+1.501*(E2)-0.013</f>
        <v>#DIV/0!</v>
      </c>
      <c r="G2" s="79" t="e">
        <f>0.0304*(E2)^5-0.2619*(E2)^4+0.9161*(E2)^3-1.6837*(E2)^2+1.7072*(E2)-0.0091</f>
        <v>#DIV/0!</v>
      </c>
      <c r="H2" s="79" t="e">
        <f>0.0326*(E2)^5-0.2806*(E2)^4+0.9816*(E2)^3-1.8039*(E2)^2+1.8292*(E2)-0.0098</f>
        <v>#DIV/0!</v>
      </c>
      <c r="I2" s="80"/>
      <c r="J2" s="80"/>
      <c r="K2" s="80"/>
      <c r="L2" s="81" t="e">
        <f>I2*F2</f>
        <v>#DIV/0!</v>
      </c>
      <c r="M2" s="81" t="e">
        <f>J2*G2</f>
        <v>#DIV/0!</v>
      </c>
      <c r="N2" s="81" t="e">
        <f>K2*H2</f>
        <v>#DIV/0!</v>
      </c>
    </row>
    <row r="3" spans="1:14" ht="15">
      <c r="A3" s="1"/>
      <c r="B3" s="1">
        <f t="shared" si="0"/>
        <v>0</v>
      </c>
      <c r="C3" s="1"/>
      <c r="D3" s="1">
        <f aca="true" t="shared" si="1" ref="D3:D14">C3*0.133681</f>
        <v>0</v>
      </c>
      <c r="E3" s="1" t="e">
        <f aca="true" t="shared" si="2" ref="E3:E14">(D3/B3)*0.67</f>
        <v>#DIV/0!</v>
      </c>
      <c r="F3" s="79" t="e">
        <f aca="true" t="shared" si="3" ref="F3:F14">0.0308*(E3)^5-0.2562*(E3)^4+0.8634*(E3)^3-1.5285*(E3)^2+1.501*(E3)-0.013</f>
        <v>#DIV/0!</v>
      </c>
      <c r="G3" s="79" t="e">
        <f aca="true" t="shared" si="4" ref="G3:G14">0.0304*(E3)^5-0.2619*(E3)^4+0.9161*(E3)^3-1.6837*(E3)^2+1.7072*(E3)-0.0091</f>
        <v>#DIV/0!</v>
      </c>
      <c r="H3" s="79" t="e">
        <f aca="true" t="shared" si="5" ref="H3:H14">0.0326*(E3)^5-0.2806*(E3)^4+0.9816*(E3)^3-1.8039*(E3)^2+1.8292*(E3)-0.0098</f>
        <v>#DIV/0!</v>
      </c>
      <c r="I3" s="80"/>
      <c r="J3" s="80"/>
      <c r="K3" s="80"/>
      <c r="L3" s="81" t="e">
        <f aca="true" t="shared" si="6" ref="L3:L14">I3*F3</f>
        <v>#DIV/0!</v>
      </c>
      <c r="M3" s="81" t="e">
        <f aca="true" t="shared" si="7" ref="M3:M14">J3*G3</f>
        <v>#DIV/0!</v>
      </c>
      <c r="N3" s="81" t="e">
        <f aca="true" t="shared" si="8" ref="N3:N14">K3*H3</f>
        <v>#DIV/0!</v>
      </c>
    </row>
    <row r="4" spans="1:14" ht="15">
      <c r="A4" s="1"/>
      <c r="B4" s="1">
        <f t="shared" si="0"/>
        <v>0</v>
      </c>
      <c r="C4" s="1"/>
      <c r="D4" s="1">
        <f t="shared" si="1"/>
        <v>0</v>
      </c>
      <c r="E4" s="1" t="e">
        <f t="shared" si="2"/>
        <v>#DIV/0!</v>
      </c>
      <c r="F4" s="79" t="e">
        <f t="shared" si="3"/>
        <v>#DIV/0!</v>
      </c>
      <c r="G4" s="79" t="e">
        <f t="shared" si="4"/>
        <v>#DIV/0!</v>
      </c>
      <c r="H4" s="79" t="e">
        <f t="shared" si="5"/>
        <v>#DIV/0!</v>
      </c>
      <c r="I4" s="80"/>
      <c r="J4" s="80"/>
      <c r="K4" s="80"/>
      <c r="L4" s="81" t="e">
        <f t="shared" si="6"/>
        <v>#DIV/0!</v>
      </c>
      <c r="M4" s="81" t="e">
        <f t="shared" si="7"/>
        <v>#DIV/0!</v>
      </c>
      <c r="N4" s="81" t="e">
        <f t="shared" si="8"/>
        <v>#DIV/0!</v>
      </c>
    </row>
    <row r="5" spans="1:14" ht="15">
      <c r="A5" s="1"/>
      <c r="B5" s="1">
        <f t="shared" si="0"/>
        <v>0</v>
      </c>
      <c r="C5" s="1"/>
      <c r="D5" s="1">
        <f t="shared" si="1"/>
        <v>0</v>
      </c>
      <c r="E5" s="1" t="e">
        <f t="shared" si="2"/>
        <v>#DIV/0!</v>
      </c>
      <c r="F5" s="79" t="e">
        <f t="shared" si="3"/>
        <v>#DIV/0!</v>
      </c>
      <c r="G5" s="79" t="e">
        <f t="shared" si="4"/>
        <v>#DIV/0!</v>
      </c>
      <c r="H5" s="79" t="e">
        <f t="shared" si="5"/>
        <v>#DIV/0!</v>
      </c>
      <c r="I5" s="80"/>
      <c r="J5" s="80"/>
      <c r="K5" s="80"/>
      <c r="L5" s="81" t="e">
        <f t="shared" si="6"/>
        <v>#DIV/0!</v>
      </c>
      <c r="M5" s="81" t="e">
        <f t="shared" si="7"/>
        <v>#DIV/0!</v>
      </c>
      <c r="N5" s="81" t="e">
        <f t="shared" si="8"/>
        <v>#DIV/0!</v>
      </c>
    </row>
    <row r="6" spans="1:14" ht="15">
      <c r="A6" s="1"/>
      <c r="B6" s="1">
        <f t="shared" si="0"/>
        <v>0</v>
      </c>
      <c r="C6" s="1"/>
      <c r="D6" s="1">
        <f t="shared" si="1"/>
        <v>0</v>
      </c>
      <c r="E6" s="1" t="e">
        <f t="shared" si="2"/>
        <v>#DIV/0!</v>
      </c>
      <c r="F6" s="79" t="e">
        <f t="shared" si="3"/>
        <v>#DIV/0!</v>
      </c>
      <c r="G6" s="79" t="e">
        <f t="shared" si="4"/>
        <v>#DIV/0!</v>
      </c>
      <c r="H6" s="79" t="e">
        <f t="shared" si="5"/>
        <v>#DIV/0!</v>
      </c>
      <c r="I6" s="80"/>
      <c r="J6" s="80"/>
      <c r="K6" s="80"/>
      <c r="L6" s="81" t="e">
        <f t="shared" si="6"/>
        <v>#DIV/0!</v>
      </c>
      <c r="M6" s="81" t="e">
        <f t="shared" si="7"/>
        <v>#DIV/0!</v>
      </c>
      <c r="N6" s="81" t="e">
        <f t="shared" si="8"/>
        <v>#DIV/0!</v>
      </c>
    </row>
    <row r="7" spans="1:14" ht="15">
      <c r="A7" s="1"/>
      <c r="B7" s="1">
        <f t="shared" si="0"/>
        <v>0</v>
      </c>
      <c r="C7" s="1"/>
      <c r="D7" s="1">
        <f t="shared" si="1"/>
        <v>0</v>
      </c>
      <c r="E7" s="1" t="e">
        <f t="shared" si="2"/>
        <v>#DIV/0!</v>
      </c>
      <c r="F7" s="79" t="e">
        <f t="shared" si="3"/>
        <v>#DIV/0!</v>
      </c>
      <c r="G7" s="79" t="e">
        <f t="shared" si="4"/>
        <v>#DIV/0!</v>
      </c>
      <c r="H7" s="79" t="e">
        <f t="shared" si="5"/>
        <v>#DIV/0!</v>
      </c>
      <c r="I7" s="80"/>
      <c r="J7" s="80"/>
      <c r="K7" s="80"/>
      <c r="L7" s="81" t="e">
        <f t="shared" si="6"/>
        <v>#DIV/0!</v>
      </c>
      <c r="M7" s="81" t="e">
        <f t="shared" si="7"/>
        <v>#DIV/0!</v>
      </c>
      <c r="N7" s="81" t="e">
        <f t="shared" si="8"/>
        <v>#DIV/0!</v>
      </c>
    </row>
    <row r="8" spans="1:14" ht="15">
      <c r="A8" s="1"/>
      <c r="B8" s="1">
        <f t="shared" si="0"/>
        <v>0</v>
      </c>
      <c r="C8" s="1"/>
      <c r="D8" s="1">
        <f t="shared" si="1"/>
        <v>0</v>
      </c>
      <c r="E8" s="1" t="e">
        <f t="shared" si="2"/>
        <v>#DIV/0!</v>
      </c>
      <c r="F8" s="79" t="e">
        <f t="shared" si="3"/>
        <v>#DIV/0!</v>
      </c>
      <c r="G8" s="79" t="e">
        <f t="shared" si="4"/>
        <v>#DIV/0!</v>
      </c>
      <c r="H8" s="79" t="e">
        <f t="shared" si="5"/>
        <v>#DIV/0!</v>
      </c>
      <c r="I8" s="80"/>
      <c r="J8" s="80"/>
      <c r="K8" s="80"/>
      <c r="L8" s="81" t="e">
        <f t="shared" si="6"/>
        <v>#DIV/0!</v>
      </c>
      <c r="M8" s="81" t="e">
        <f t="shared" si="7"/>
        <v>#DIV/0!</v>
      </c>
      <c r="N8" s="81" t="e">
        <f t="shared" si="8"/>
        <v>#DIV/0!</v>
      </c>
    </row>
    <row r="9" spans="1:14" ht="15">
      <c r="A9" s="1"/>
      <c r="B9" s="1">
        <f t="shared" si="0"/>
        <v>0</v>
      </c>
      <c r="C9" s="1"/>
      <c r="D9" s="1">
        <f t="shared" si="1"/>
        <v>0</v>
      </c>
      <c r="E9" s="1" t="e">
        <f t="shared" si="2"/>
        <v>#DIV/0!</v>
      </c>
      <c r="F9" s="79" t="e">
        <f t="shared" si="3"/>
        <v>#DIV/0!</v>
      </c>
      <c r="G9" s="79" t="e">
        <f t="shared" si="4"/>
        <v>#DIV/0!</v>
      </c>
      <c r="H9" s="79" t="e">
        <f t="shared" si="5"/>
        <v>#DIV/0!</v>
      </c>
      <c r="I9" s="80"/>
      <c r="J9" s="80"/>
      <c r="K9" s="80"/>
      <c r="L9" s="81" t="e">
        <f t="shared" si="6"/>
        <v>#DIV/0!</v>
      </c>
      <c r="M9" s="81" t="e">
        <f t="shared" si="7"/>
        <v>#DIV/0!</v>
      </c>
      <c r="N9" s="81" t="e">
        <f t="shared" si="8"/>
        <v>#DIV/0!</v>
      </c>
    </row>
    <row r="10" spans="1:14" ht="15">
      <c r="A10" s="1"/>
      <c r="B10" s="1">
        <f t="shared" si="0"/>
        <v>0</v>
      </c>
      <c r="C10" s="1"/>
      <c r="D10" s="1">
        <f t="shared" si="1"/>
        <v>0</v>
      </c>
      <c r="E10" s="1" t="e">
        <f t="shared" si="2"/>
        <v>#DIV/0!</v>
      </c>
      <c r="F10" s="79" t="e">
        <f t="shared" si="3"/>
        <v>#DIV/0!</v>
      </c>
      <c r="G10" s="79" t="e">
        <f t="shared" si="4"/>
        <v>#DIV/0!</v>
      </c>
      <c r="H10" s="79" t="e">
        <f t="shared" si="5"/>
        <v>#DIV/0!</v>
      </c>
      <c r="I10" s="80"/>
      <c r="J10" s="80"/>
      <c r="K10" s="80"/>
      <c r="L10" s="81" t="e">
        <f t="shared" si="6"/>
        <v>#DIV/0!</v>
      </c>
      <c r="M10" s="81" t="e">
        <f t="shared" si="7"/>
        <v>#DIV/0!</v>
      </c>
      <c r="N10" s="81" t="e">
        <f t="shared" si="8"/>
        <v>#DIV/0!</v>
      </c>
    </row>
    <row r="11" spans="1:14" ht="15">
      <c r="A11" s="1"/>
      <c r="B11" s="1">
        <f t="shared" si="0"/>
        <v>0</v>
      </c>
      <c r="C11" s="1"/>
      <c r="D11" s="1">
        <f t="shared" si="1"/>
        <v>0</v>
      </c>
      <c r="E11" s="1" t="e">
        <f t="shared" si="2"/>
        <v>#DIV/0!</v>
      </c>
      <c r="F11" s="79" t="e">
        <f t="shared" si="3"/>
        <v>#DIV/0!</v>
      </c>
      <c r="G11" s="79" t="e">
        <f t="shared" si="4"/>
        <v>#DIV/0!</v>
      </c>
      <c r="H11" s="79" t="e">
        <f t="shared" si="5"/>
        <v>#DIV/0!</v>
      </c>
      <c r="I11" s="80"/>
      <c r="J11" s="80"/>
      <c r="K11" s="80"/>
      <c r="L11" s="81" t="e">
        <f t="shared" si="6"/>
        <v>#DIV/0!</v>
      </c>
      <c r="M11" s="81" t="e">
        <f t="shared" si="7"/>
        <v>#DIV/0!</v>
      </c>
      <c r="N11" s="81" t="e">
        <f t="shared" si="8"/>
        <v>#DIV/0!</v>
      </c>
    </row>
    <row r="12" spans="1:14" ht="15">
      <c r="A12" s="1"/>
      <c r="B12" s="1">
        <f t="shared" si="0"/>
        <v>0</v>
      </c>
      <c r="C12" s="1"/>
      <c r="D12" s="1">
        <f t="shared" si="1"/>
        <v>0</v>
      </c>
      <c r="E12" s="1" t="e">
        <f t="shared" si="2"/>
        <v>#DIV/0!</v>
      </c>
      <c r="F12" s="79" t="e">
        <f t="shared" si="3"/>
        <v>#DIV/0!</v>
      </c>
      <c r="G12" s="79" t="e">
        <f t="shared" si="4"/>
        <v>#DIV/0!</v>
      </c>
      <c r="H12" s="79" t="e">
        <f t="shared" si="5"/>
        <v>#DIV/0!</v>
      </c>
      <c r="I12" s="80"/>
      <c r="J12" s="80"/>
      <c r="K12" s="80"/>
      <c r="L12" s="81" t="e">
        <f t="shared" si="6"/>
        <v>#DIV/0!</v>
      </c>
      <c r="M12" s="81" t="e">
        <f t="shared" si="7"/>
        <v>#DIV/0!</v>
      </c>
      <c r="N12" s="81" t="e">
        <f t="shared" si="8"/>
        <v>#DIV/0!</v>
      </c>
    </row>
    <row r="13" spans="1:14" ht="15">
      <c r="A13" s="1"/>
      <c r="B13" s="1">
        <f t="shared" si="0"/>
        <v>0</v>
      </c>
      <c r="C13" s="1"/>
      <c r="D13" s="1">
        <f t="shared" si="1"/>
        <v>0</v>
      </c>
      <c r="E13" s="1" t="e">
        <f t="shared" si="2"/>
        <v>#DIV/0!</v>
      </c>
      <c r="F13" s="79" t="e">
        <f t="shared" si="3"/>
        <v>#DIV/0!</v>
      </c>
      <c r="G13" s="79" t="e">
        <f t="shared" si="4"/>
        <v>#DIV/0!</v>
      </c>
      <c r="H13" s="79" t="e">
        <f t="shared" si="5"/>
        <v>#DIV/0!</v>
      </c>
      <c r="I13" s="80"/>
      <c r="J13" s="80"/>
      <c r="K13" s="80"/>
      <c r="L13" s="81" t="e">
        <f t="shared" si="6"/>
        <v>#DIV/0!</v>
      </c>
      <c r="M13" s="81" t="e">
        <f t="shared" si="7"/>
        <v>#DIV/0!</v>
      </c>
      <c r="N13" s="81" t="e">
        <f t="shared" si="8"/>
        <v>#DIV/0!</v>
      </c>
    </row>
    <row r="14" spans="1:14" ht="15">
      <c r="A14" s="1"/>
      <c r="B14" s="1">
        <f t="shared" si="0"/>
        <v>0</v>
      </c>
      <c r="C14" s="1"/>
      <c r="D14" s="1">
        <f t="shared" si="1"/>
        <v>0</v>
      </c>
      <c r="E14" s="1" t="e">
        <f t="shared" si="2"/>
        <v>#DIV/0!</v>
      </c>
      <c r="F14" s="79" t="e">
        <f t="shared" si="3"/>
        <v>#DIV/0!</v>
      </c>
      <c r="G14" s="79" t="e">
        <f t="shared" si="4"/>
        <v>#DIV/0!</v>
      </c>
      <c r="H14" s="79" t="e">
        <f t="shared" si="5"/>
        <v>#DIV/0!</v>
      </c>
      <c r="I14" s="80"/>
      <c r="J14" s="80"/>
      <c r="K14" s="80"/>
      <c r="L14" s="81" t="e">
        <f t="shared" si="6"/>
        <v>#DIV/0!</v>
      </c>
      <c r="M14" s="81" t="e">
        <f t="shared" si="7"/>
        <v>#DIV/0!</v>
      </c>
      <c r="N14" s="81" t="e">
        <f t="shared" si="8"/>
        <v>#DIV/0!</v>
      </c>
    </row>
    <row r="15" spans="1:14" ht="15">
      <c r="A15" s="1"/>
      <c r="B15" s="1">
        <f aca="true" t="shared" si="9" ref="B15:B20">A15*(1/12)</f>
        <v>0</v>
      </c>
      <c r="C15" s="1"/>
      <c r="D15" s="1">
        <f aca="true" t="shared" si="10" ref="D15:D20">C15*0.133681</f>
        <v>0</v>
      </c>
      <c r="E15" s="1" t="e">
        <f aca="true" t="shared" si="11" ref="E15:E20">(D15/B15)*0.67</f>
        <v>#DIV/0!</v>
      </c>
      <c r="F15" s="79" t="e">
        <f aca="true" t="shared" si="12" ref="F15:F20">0.0308*(E15)^5-0.2562*(E15)^4+0.8634*(E15)^3-1.5285*(E15)^2+1.501*(E15)-0.013</f>
        <v>#DIV/0!</v>
      </c>
      <c r="G15" s="79" t="e">
        <f aca="true" t="shared" si="13" ref="G15:G20">0.0304*(E15)^5-0.2619*(E15)^4+0.9161*(E15)^3-1.6837*(E15)^2+1.7072*(E15)-0.0091</f>
        <v>#DIV/0!</v>
      </c>
      <c r="H15" s="79" t="e">
        <f aca="true" t="shared" si="14" ref="H15:H20">0.0326*(E15)^5-0.2806*(E15)^4+0.9816*(E15)^3-1.8039*(E15)^2+1.8292*(E15)-0.0098</f>
        <v>#DIV/0!</v>
      </c>
      <c r="I15" s="80"/>
      <c r="J15" s="80"/>
      <c r="K15" s="80"/>
      <c r="L15" s="81" t="e">
        <f aca="true" t="shared" si="15" ref="L15:N20">I15*F15</f>
        <v>#DIV/0!</v>
      </c>
      <c r="M15" s="81" t="e">
        <f t="shared" si="15"/>
        <v>#DIV/0!</v>
      </c>
      <c r="N15" s="81" t="e">
        <f t="shared" si="15"/>
        <v>#DIV/0!</v>
      </c>
    </row>
    <row r="16" spans="1:14" ht="15">
      <c r="A16" s="1"/>
      <c r="B16" s="1">
        <f t="shared" si="9"/>
        <v>0</v>
      </c>
      <c r="C16" s="1"/>
      <c r="D16" s="1">
        <f t="shared" si="10"/>
        <v>0</v>
      </c>
      <c r="E16" s="1" t="e">
        <f t="shared" si="11"/>
        <v>#DIV/0!</v>
      </c>
      <c r="F16" s="79" t="e">
        <f t="shared" si="12"/>
        <v>#DIV/0!</v>
      </c>
      <c r="G16" s="79" t="e">
        <f t="shared" si="13"/>
        <v>#DIV/0!</v>
      </c>
      <c r="H16" s="79" t="e">
        <f t="shared" si="14"/>
        <v>#DIV/0!</v>
      </c>
      <c r="I16" s="80"/>
      <c r="J16" s="80"/>
      <c r="K16" s="80"/>
      <c r="L16" s="81" t="e">
        <f t="shared" si="15"/>
        <v>#DIV/0!</v>
      </c>
      <c r="M16" s="81" t="e">
        <f t="shared" si="15"/>
        <v>#DIV/0!</v>
      </c>
      <c r="N16" s="81" t="e">
        <f t="shared" si="15"/>
        <v>#DIV/0!</v>
      </c>
    </row>
    <row r="17" spans="1:14" ht="15">
      <c r="A17" s="1"/>
      <c r="B17" s="1">
        <f t="shared" si="9"/>
        <v>0</v>
      </c>
      <c r="C17" s="1"/>
      <c r="D17" s="1">
        <f t="shared" si="10"/>
        <v>0</v>
      </c>
      <c r="E17" s="1" t="e">
        <f t="shared" si="11"/>
        <v>#DIV/0!</v>
      </c>
      <c r="F17" s="79" t="e">
        <f t="shared" si="12"/>
        <v>#DIV/0!</v>
      </c>
      <c r="G17" s="79" t="e">
        <f t="shared" si="13"/>
        <v>#DIV/0!</v>
      </c>
      <c r="H17" s="79" t="e">
        <f t="shared" si="14"/>
        <v>#DIV/0!</v>
      </c>
      <c r="I17" s="80"/>
      <c r="J17" s="80"/>
      <c r="K17" s="80"/>
      <c r="L17" s="81" t="e">
        <f t="shared" si="15"/>
        <v>#DIV/0!</v>
      </c>
      <c r="M17" s="81" t="e">
        <f t="shared" si="15"/>
        <v>#DIV/0!</v>
      </c>
      <c r="N17" s="81" t="e">
        <f t="shared" si="15"/>
        <v>#DIV/0!</v>
      </c>
    </row>
    <row r="18" spans="1:14" ht="15">
      <c r="A18" s="1"/>
      <c r="B18" s="1">
        <f t="shared" si="9"/>
        <v>0</v>
      </c>
      <c r="C18" s="1"/>
      <c r="D18" s="1">
        <f t="shared" si="10"/>
        <v>0</v>
      </c>
      <c r="E18" s="1" t="e">
        <f t="shared" si="11"/>
        <v>#DIV/0!</v>
      </c>
      <c r="F18" s="79" t="e">
        <f t="shared" si="12"/>
        <v>#DIV/0!</v>
      </c>
      <c r="G18" s="79" t="e">
        <f t="shared" si="13"/>
        <v>#DIV/0!</v>
      </c>
      <c r="H18" s="79" t="e">
        <f t="shared" si="14"/>
        <v>#DIV/0!</v>
      </c>
      <c r="I18" s="80"/>
      <c r="J18" s="80"/>
      <c r="K18" s="80"/>
      <c r="L18" s="81" t="e">
        <f t="shared" si="15"/>
        <v>#DIV/0!</v>
      </c>
      <c r="M18" s="81" t="e">
        <f t="shared" si="15"/>
        <v>#DIV/0!</v>
      </c>
      <c r="N18" s="81" t="e">
        <f t="shared" si="15"/>
        <v>#DIV/0!</v>
      </c>
    </row>
    <row r="19" spans="1:14" ht="15">
      <c r="A19" s="1"/>
      <c r="B19" s="1">
        <f t="shared" si="9"/>
        <v>0</v>
      </c>
      <c r="C19" s="1"/>
      <c r="D19" s="1">
        <f t="shared" si="10"/>
        <v>0</v>
      </c>
      <c r="E19" s="1" t="e">
        <f t="shared" si="11"/>
        <v>#DIV/0!</v>
      </c>
      <c r="F19" s="79" t="e">
        <f t="shared" si="12"/>
        <v>#DIV/0!</v>
      </c>
      <c r="G19" s="79" t="e">
        <f t="shared" si="13"/>
        <v>#DIV/0!</v>
      </c>
      <c r="H19" s="79" t="e">
        <f t="shared" si="14"/>
        <v>#DIV/0!</v>
      </c>
      <c r="I19" s="80"/>
      <c r="J19" s="80"/>
      <c r="K19" s="80"/>
      <c r="L19" s="81" t="e">
        <f t="shared" si="15"/>
        <v>#DIV/0!</v>
      </c>
      <c r="M19" s="81" t="e">
        <f t="shared" si="15"/>
        <v>#DIV/0!</v>
      </c>
      <c r="N19" s="81" t="e">
        <f t="shared" si="15"/>
        <v>#DIV/0!</v>
      </c>
    </row>
    <row r="20" spans="1:14" ht="15">
      <c r="A20" s="1"/>
      <c r="B20" s="1">
        <f t="shared" si="9"/>
        <v>0</v>
      </c>
      <c r="C20" s="1"/>
      <c r="D20" s="1">
        <f t="shared" si="10"/>
        <v>0</v>
      </c>
      <c r="E20" s="1" t="e">
        <f t="shared" si="11"/>
        <v>#DIV/0!</v>
      </c>
      <c r="F20" s="79" t="e">
        <f t="shared" si="12"/>
        <v>#DIV/0!</v>
      </c>
      <c r="G20" s="79" t="e">
        <f t="shared" si="13"/>
        <v>#DIV/0!</v>
      </c>
      <c r="H20" s="79" t="e">
        <f t="shared" si="14"/>
        <v>#DIV/0!</v>
      </c>
      <c r="I20" s="80"/>
      <c r="J20" s="80"/>
      <c r="K20" s="80"/>
      <c r="L20" s="81" t="e">
        <f t="shared" si="15"/>
        <v>#DIV/0!</v>
      </c>
      <c r="M20" s="81" t="e">
        <f t="shared" si="15"/>
        <v>#DIV/0!</v>
      </c>
      <c r="N20" s="81" t="e">
        <f t="shared" si="15"/>
        <v>#DIV/0!</v>
      </c>
    </row>
    <row r="21" spans="1:14" ht="15">
      <c r="A21" s="1"/>
      <c r="B21" s="1"/>
      <c r="C21" s="1"/>
      <c r="D21" s="1"/>
      <c r="E21" s="1"/>
      <c r="F21" s="1"/>
      <c r="G21" s="1"/>
      <c r="H21" s="1"/>
      <c r="I21" s="1"/>
      <c r="J21" s="1"/>
      <c r="K21" s="1"/>
      <c r="L21" s="1"/>
      <c r="M21" s="1"/>
      <c r="N21" s="1"/>
    </row>
    <row r="22" spans="1:14" ht="15">
      <c r="A22" s="1"/>
      <c r="B22" s="1"/>
      <c r="C22" s="1"/>
      <c r="D22" s="1"/>
      <c r="E22" s="1"/>
      <c r="F22" s="1"/>
      <c r="G22" s="1"/>
      <c r="H22" s="1"/>
      <c r="I22" s="1"/>
      <c r="J22" s="1"/>
      <c r="K22" s="1"/>
      <c r="L22" s="1"/>
      <c r="M22" s="1"/>
      <c r="N22" s="1"/>
    </row>
    <row r="23" spans="1:14" ht="15">
      <c r="A23" s="1"/>
      <c r="B23" s="1"/>
      <c r="C23" s="1"/>
      <c r="D23" s="1"/>
      <c r="E23" s="1"/>
      <c r="F23" s="1"/>
      <c r="G23" s="1"/>
      <c r="H23" s="1"/>
      <c r="I23" s="1"/>
      <c r="J23" s="1"/>
      <c r="K23" s="1"/>
      <c r="L23" s="1"/>
      <c r="M23" s="1"/>
      <c r="N23" s="1"/>
    </row>
    <row r="24" spans="1:14" ht="15">
      <c r="A24" s="1"/>
      <c r="B24" s="1"/>
      <c r="C24" s="1"/>
      <c r="D24" s="1"/>
      <c r="E24" s="1"/>
      <c r="F24" s="1"/>
      <c r="G24" s="1"/>
      <c r="H24" s="1"/>
      <c r="I24" s="1"/>
      <c r="J24" s="1"/>
      <c r="K24" s="1"/>
      <c r="L24" s="1"/>
      <c r="M24" s="1"/>
      <c r="N24" s="1"/>
    </row>
    <row r="25" spans="1:14" ht="15">
      <c r="A25" s="1"/>
      <c r="B25" s="1"/>
      <c r="C25" s="1"/>
      <c r="D25" s="1"/>
      <c r="E25" s="1"/>
      <c r="F25" s="1"/>
      <c r="G25" s="1"/>
      <c r="H25" s="1"/>
      <c r="I25" s="1"/>
      <c r="J25" s="1"/>
      <c r="K25" s="1"/>
      <c r="L25" s="1"/>
      <c r="M25" s="1"/>
      <c r="N25" s="1"/>
    </row>
    <row r="26" spans="1:14" ht="15">
      <c r="A26" s="1"/>
      <c r="B26" s="1"/>
      <c r="C26" s="1"/>
      <c r="D26" s="1"/>
      <c r="E26" s="1"/>
      <c r="F26" s="1"/>
      <c r="G26" s="1"/>
      <c r="H26" s="1"/>
      <c r="I26" s="1"/>
      <c r="J26" s="1"/>
      <c r="K26" s="1"/>
      <c r="L26" s="1"/>
      <c r="M26" s="1"/>
      <c r="N26" s="1"/>
    </row>
    <row r="27" spans="1:14" ht="15">
      <c r="A27" s="1"/>
      <c r="B27" s="1"/>
      <c r="C27" s="1"/>
      <c r="D27" s="1"/>
      <c r="E27" s="1"/>
      <c r="F27" s="1"/>
      <c r="G27" s="1"/>
      <c r="H27" s="1"/>
      <c r="I27" s="1"/>
      <c r="J27" s="1"/>
      <c r="K27" s="1"/>
      <c r="L27" s="1"/>
      <c r="M27" s="1"/>
      <c r="N27" s="1"/>
    </row>
    <row r="28" spans="1:14" ht="15">
      <c r="A28" s="1"/>
      <c r="B28" s="1"/>
      <c r="C28" s="1"/>
      <c r="D28" s="1"/>
      <c r="E28" s="1"/>
      <c r="F28" s="1"/>
      <c r="G28" s="1"/>
      <c r="H28" s="1"/>
      <c r="I28" s="1"/>
      <c r="J28" s="1"/>
      <c r="K28" s="1"/>
      <c r="L28" s="1"/>
      <c r="M28" s="1"/>
      <c r="N28" s="1"/>
    </row>
    <row r="29" spans="1:14" ht="15">
      <c r="A29" s="1"/>
      <c r="B29" s="1"/>
      <c r="C29" s="1"/>
      <c r="D29" s="1"/>
      <c r="E29" s="1"/>
      <c r="F29" s="1"/>
      <c r="G29" s="1"/>
      <c r="H29" s="1"/>
      <c r="I29" s="1"/>
      <c r="J29" s="1"/>
      <c r="K29" s="1"/>
      <c r="L29" s="1"/>
      <c r="M29" s="1"/>
      <c r="N29" s="1"/>
    </row>
    <row r="30" spans="1:14" ht="15">
      <c r="A30" s="1"/>
      <c r="B30" s="1"/>
      <c r="C30" s="1"/>
      <c r="D30" s="1"/>
      <c r="E30" s="1"/>
      <c r="F30" s="1"/>
      <c r="G30" s="1"/>
      <c r="H30" s="1"/>
      <c r="I30" s="1"/>
      <c r="J30" s="1"/>
      <c r="K30" s="1"/>
      <c r="L30" s="1"/>
      <c r="M30" s="1"/>
      <c r="N30" s="1"/>
    </row>
    <row r="31" spans="1:14" ht="15">
      <c r="A31" s="1"/>
      <c r="B31" s="1"/>
      <c r="C31" s="1"/>
      <c r="D31" s="1"/>
      <c r="E31" s="1"/>
      <c r="F31" s="1"/>
      <c r="G31" s="1"/>
      <c r="H31" s="1"/>
      <c r="I31" s="1"/>
      <c r="J31" s="1"/>
      <c r="K31" s="1"/>
      <c r="L31" s="1"/>
      <c r="M31" s="1"/>
      <c r="N31" s="1"/>
    </row>
    <row r="32" spans="1:14" ht="15">
      <c r="A32" s="1"/>
      <c r="B32" s="1"/>
      <c r="C32" s="1"/>
      <c r="D32" s="1"/>
      <c r="E32" s="1"/>
      <c r="F32" s="1"/>
      <c r="G32" s="1"/>
      <c r="H32" s="1"/>
      <c r="I32" s="1"/>
      <c r="J32" s="1"/>
      <c r="K32" s="1"/>
      <c r="L32" s="1"/>
      <c r="M32" s="1"/>
      <c r="N32" s="1"/>
    </row>
    <row r="33" spans="1:14" ht="15">
      <c r="A33" s="1"/>
      <c r="B33" s="1"/>
      <c r="C33" s="1"/>
      <c r="D33" s="1"/>
      <c r="E33" s="1"/>
      <c r="F33" s="1"/>
      <c r="G33" s="1"/>
      <c r="H33" s="1"/>
      <c r="I33" s="1"/>
      <c r="J33" s="1"/>
      <c r="K33" s="1"/>
      <c r="L33" s="1"/>
      <c r="M33" s="1"/>
      <c r="N33" s="1"/>
    </row>
    <row r="34" spans="1:14" ht="15">
      <c r="A34" s="1"/>
      <c r="B34" s="1"/>
      <c r="C34" s="1"/>
      <c r="D34" s="1"/>
      <c r="E34" s="1"/>
      <c r="F34" s="1"/>
      <c r="G34" s="1"/>
      <c r="H34" s="1"/>
      <c r="I34" s="1"/>
      <c r="J34" s="1"/>
      <c r="K34" s="1"/>
      <c r="L34" s="1"/>
      <c r="M34" s="1"/>
      <c r="N34" s="1"/>
    </row>
    <row r="35" spans="1:14" ht="15">
      <c r="A35" s="1"/>
      <c r="B35" s="1"/>
      <c r="C35" s="1"/>
      <c r="D35" s="1"/>
      <c r="E35" s="1"/>
      <c r="F35" s="1"/>
      <c r="G35" s="1"/>
      <c r="H35" s="1"/>
      <c r="I35" s="1"/>
      <c r="J35" s="1"/>
      <c r="K35" s="1"/>
      <c r="L35" s="1"/>
      <c r="M35" s="1"/>
      <c r="N35" s="1"/>
    </row>
    <row r="36" spans="1:14" ht="15">
      <c r="A36" s="1"/>
      <c r="B36" s="1"/>
      <c r="C36" s="1"/>
      <c r="D36" s="1"/>
      <c r="E36" s="1"/>
      <c r="F36" s="1"/>
      <c r="G36" s="1"/>
      <c r="H36" s="1"/>
      <c r="I36" s="1"/>
      <c r="J36" s="1"/>
      <c r="K36" s="1"/>
      <c r="L36" s="1"/>
      <c r="M36" s="1"/>
      <c r="N36" s="1"/>
    </row>
    <row r="37" spans="1:14" ht="15">
      <c r="A37" s="1"/>
      <c r="B37" s="1"/>
      <c r="C37" s="1"/>
      <c r="D37" s="1"/>
      <c r="E37" s="1"/>
      <c r="F37" s="1"/>
      <c r="G37" s="1"/>
      <c r="H37" s="1"/>
      <c r="I37" s="1"/>
      <c r="J37" s="1"/>
      <c r="K37" s="1"/>
      <c r="L37" s="1"/>
      <c r="M37" s="1"/>
      <c r="N37" s="1"/>
    </row>
    <row r="38" spans="1:14" ht="15">
      <c r="A38" s="1"/>
      <c r="B38" s="1"/>
      <c r="C38" s="1"/>
      <c r="D38" s="1"/>
      <c r="E38" s="1"/>
      <c r="F38" s="1"/>
      <c r="G38" s="1"/>
      <c r="H38" s="1"/>
      <c r="I38" s="1"/>
      <c r="J38" s="1"/>
      <c r="K38" s="1"/>
      <c r="L38" s="1"/>
      <c r="M38" s="1"/>
      <c r="N38" s="1"/>
    </row>
    <row r="39" spans="1:14" ht="15">
      <c r="A39" s="1"/>
      <c r="B39" s="1"/>
      <c r="C39" s="1"/>
      <c r="D39" s="1"/>
      <c r="E39" s="1"/>
      <c r="F39" s="1"/>
      <c r="G39" s="1"/>
      <c r="H39" s="1"/>
      <c r="I39" s="1"/>
      <c r="J39" s="1"/>
      <c r="K39" s="1"/>
      <c r="L39" s="1"/>
      <c r="M39" s="1"/>
      <c r="N39" s="1"/>
    </row>
    <row r="40" spans="1:14" ht="15">
      <c r="A40" s="1"/>
      <c r="B40" s="1"/>
      <c r="C40" s="1"/>
      <c r="D40" s="1"/>
      <c r="E40" s="1"/>
      <c r="F40" s="1"/>
      <c r="G40" s="1"/>
      <c r="H40" s="1"/>
      <c r="I40" s="1"/>
      <c r="J40" s="1"/>
      <c r="K40" s="1"/>
      <c r="L40" s="1"/>
      <c r="M40" s="1"/>
      <c r="N40" s="1"/>
    </row>
    <row r="41" spans="1:14" ht="15">
      <c r="A41" s="1"/>
      <c r="B41" s="1"/>
      <c r="C41" s="1"/>
      <c r="D41" s="1"/>
      <c r="E41" s="1"/>
      <c r="F41" s="1"/>
      <c r="G41" s="1"/>
      <c r="H41" s="1"/>
      <c r="I41" s="1"/>
      <c r="J41" s="1"/>
      <c r="K41" s="1"/>
      <c r="L41" s="1"/>
      <c r="M41" s="1"/>
      <c r="N41" s="1"/>
    </row>
    <row r="42" spans="1:14" ht="15">
      <c r="A42" s="1"/>
      <c r="B42" s="1"/>
      <c r="C42" s="1"/>
      <c r="D42" s="1"/>
      <c r="E42" s="1"/>
      <c r="F42" s="1"/>
      <c r="G42" s="1"/>
      <c r="H42" s="1"/>
      <c r="I42" s="1"/>
      <c r="J42" s="1"/>
      <c r="K42" s="1"/>
      <c r="L42" s="1"/>
      <c r="M42" s="1"/>
      <c r="N42" s="1"/>
    </row>
    <row r="43" spans="1:14" ht="15">
      <c r="A43" s="1"/>
      <c r="B43" s="1"/>
      <c r="C43" s="1"/>
      <c r="D43" s="1"/>
      <c r="E43" s="1"/>
      <c r="F43" s="1"/>
      <c r="G43" s="1"/>
      <c r="H43" s="1"/>
      <c r="I43" s="1"/>
      <c r="J43" s="1"/>
      <c r="K43" s="1"/>
      <c r="L43" s="1"/>
      <c r="M43" s="1"/>
      <c r="N43" s="1"/>
    </row>
    <row r="44" spans="1:14" ht="15">
      <c r="A44" s="1"/>
      <c r="B44" s="1"/>
      <c r="C44" s="1"/>
      <c r="D44" s="1"/>
      <c r="E44" s="1"/>
      <c r="F44" s="1"/>
      <c r="G44" s="1"/>
      <c r="H44" s="1"/>
      <c r="I44" s="1"/>
      <c r="J44" s="1"/>
      <c r="K44" s="1"/>
      <c r="L44" s="1"/>
      <c r="M44" s="1"/>
      <c r="N44" s="1"/>
    </row>
    <row r="45" spans="1:14" ht="15">
      <c r="A45" s="1"/>
      <c r="B45" s="1"/>
      <c r="C45" s="1"/>
      <c r="D45" s="1"/>
      <c r="E45" s="1"/>
      <c r="F45" s="1"/>
      <c r="G45" s="1"/>
      <c r="H45" s="1"/>
      <c r="I45" s="1"/>
      <c r="J45" s="1"/>
      <c r="K45" s="1"/>
      <c r="L45" s="1"/>
      <c r="M45" s="1"/>
      <c r="N45" s="1"/>
    </row>
    <row r="46" spans="1:14" ht="15">
      <c r="A46" s="1"/>
      <c r="B46" s="1"/>
      <c r="C46" s="1"/>
      <c r="D46" s="1"/>
      <c r="E46" s="1"/>
      <c r="F46" s="1"/>
      <c r="G46" s="1"/>
      <c r="H46" s="1"/>
      <c r="I46" s="1"/>
      <c r="J46" s="1"/>
      <c r="K46" s="1"/>
      <c r="L46" s="1"/>
      <c r="M46" s="1"/>
      <c r="N46" s="1"/>
    </row>
    <row r="47" spans="1:14" ht="15">
      <c r="A47" s="1"/>
      <c r="B47" s="1"/>
      <c r="C47" s="1"/>
      <c r="D47" s="1"/>
      <c r="E47" s="1"/>
      <c r="F47" s="1"/>
      <c r="G47" s="1"/>
      <c r="H47" s="1"/>
      <c r="I47" s="1"/>
      <c r="J47" s="1"/>
      <c r="K47" s="1"/>
      <c r="L47" s="1"/>
      <c r="M47" s="1"/>
      <c r="N47" s="1"/>
    </row>
    <row r="48" spans="1:14" ht="15">
      <c r="A48" s="1"/>
      <c r="B48" s="1"/>
      <c r="C48" s="1"/>
      <c r="D48" s="1"/>
      <c r="E48" s="1"/>
      <c r="F48" s="1"/>
      <c r="G48" s="1"/>
      <c r="H48" s="1"/>
      <c r="I48" s="1"/>
      <c r="J48" s="1"/>
      <c r="K48" s="1"/>
      <c r="L48" s="1"/>
      <c r="M48" s="1"/>
      <c r="N48" s="1"/>
    </row>
    <row r="49" spans="1:14" ht="15">
      <c r="A49" s="1"/>
      <c r="B49" s="1"/>
      <c r="C49" s="1"/>
      <c r="D49" s="1"/>
      <c r="E49" s="1"/>
      <c r="F49" s="1"/>
      <c r="G49" s="1"/>
      <c r="H49" s="1"/>
      <c r="I49" s="1"/>
      <c r="J49" s="1"/>
      <c r="K49" s="1"/>
      <c r="L49" s="1"/>
      <c r="M49" s="1"/>
      <c r="N49" s="1"/>
    </row>
    <row r="50" spans="1:14" ht="15">
      <c r="A50" s="1"/>
      <c r="B50" s="1"/>
      <c r="C50" s="1"/>
      <c r="D50" s="1"/>
      <c r="E50" s="1"/>
      <c r="F50" s="1"/>
      <c r="G50" s="1"/>
      <c r="H50" s="1"/>
      <c r="I50" s="1"/>
      <c r="J50" s="1"/>
      <c r="K50" s="1"/>
      <c r="L50" s="1"/>
      <c r="M50" s="1"/>
      <c r="N50" s="1"/>
    </row>
    <row r="51" spans="1:14" ht="15">
      <c r="A51" s="1"/>
      <c r="B51" s="1"/>
      <c r="C51" s="1"/>
      <c r="D51" s="1"/>
      <c r="E51" s="1"/>
      <c r="F51" s="1"/>
      <c r="G51" s="1"/>
      <c r="H51" s="1"/>
      <c r="I51" s="1"/>
      <c r="J51" s="1"/>
      <c r="K51" s="1"/>
      <c r="L51" s="1"/>
      <c r="M51" s="1"/>
      <c r="N51" s="1"/>
    </row>
    <row r="52" spans="1:14" ht="15">
      <c r="A52" s="1"/>
      <c r="B52" s="1"/>
      <c r="C52" s="1"/>
      <c r="D52" s="1"/>
      <c r="E52" s="1"/>
      <c r="F52" s="1"/>
      <c r="G52" s="1"/>
      <c r="H52" s="1"/>
      <c r="I52" s="1"/>
      <c r="J52" s="1"/>
      <c r="K52" s="1"/>
      <c r="L52" s="1"/>
      <c r="M52" s="1"/>
      <c r="N52" s="1"/>
    </row>
    <row r="53" spans="1:14" ht="15">
      <c r="A53" s="1"/>
      <c r="B53" s="1"/>
      <c r="C53" s="1"/>
      <c r="D53" s="1"/>
      <c r="E53" s="1"/>
      <c r="F53" s="1"/>
      <c r="G53" s="1"/>
      <c r="H53" s="1"/>
      <c r="I53" s="1"/>
      <c r="J53" s="1"/>
      <c r="K53" s="1"/>
      <c r="L53" s="1"/>
      <c r="M53" s="1"/>
      <c r="N53" s="1"/>
    </row>
    <row r="54" spans="1:14" ht="15">
      <c r="A54" s="1"/>
      <c r="B54" s="1"/>
      <c r="C54" s="1"/>
      <c r="D54" s="1"/>
      <c r="E54" s="1"/>
      <c r="F54" s="1"/>
      <c r="G54" s="1"/>
      <c r="H54" s="1"/>
      <c r="I54" s="1"/>
      <c r="J54" s="1"/>
      <c r="K54" s="1"/>
      <c r="L54" s="1"/>
      <c r="M54" s="1"/>
      <c r="N54" s="1"/>
    </row>
    <row r="55" spans="1:14" ht="15">
      <c r="A55" s="1"/>
      <c r="B55" s="1"/>
      <c r="C55" s="1"/>
      <c r="D55" s="1"/>
      <c r="E55" s="1"/>
      <c r="F55" s="1"/>
      <c r="G55" s="1"/>
      <c r="H55" s="1"/>
      <c r="I55" s="1"/>
      <c r="J55" s="1"/>
      <c r="K55" s="1"/>
      <c r="L55" s="1"/>
      <c r="M55" s="1"/>
      <c r="N55" s="1"/>
    </row>
    <row r="56" spans="1:14" ht="15">
      <c r="A56" s="1"/>
      <c r="B56" s="1"/>
      <c r="C56" s="1"/>
      <c r="D56" s="1"/>
      <c r="E56" s="1"/>
      <c r="F56" s="1"/>
      <c r="G56" s="1"/>
      <c r="H56" s="1"/>
      <c r="I56" s="1"/>
      <c r="J56" s="1"/>
      <c r="K56" s="1"/>
      <c r="L56" s="1"/>
      <c r="M56" s="1"/>
      <c r="N56" s="1"/>
    </row>
    <row r="57" spans="1:14" ht="15">
      <c r="A57" s="1"/>
      <c r="B57" s="1"/>
      <c r="C57" s="1"/>
      <c r="D57" s="1"/>
      <c r="E57" s="1"/>
      <c r="F57" s="1"/>
      <c r="G57" s="1"/>
      <c r="H57" s="1"/>
      <c r="I57" s="1"/>
      <c r="J57" s="1"/>
      <c r="K57" s="1"/>
      <c r="L57" s="1"/>
      <c r="M57" s="1"/>
      <c r="N57" s="1"/>
    </row>
    <row r="58" spans="1:14" ht="15">
      <c r="A58" s="1"/>
      <c r="B58" s="1"/>
      <c r="C58" s="1"/>
      <c r="D58" s="1"/>
      <c r="E58" s="1"/>
      <c r="F58" s="1"/>
      <c r="G58" s="1"/>
      <c r="H58" s="1"/>
      <c r="I58" s="1"/>
      <c r="J58" s="1"/>
      <c r="K58" s="1"/>
      <c r="L58" s="1"/>
      <c r="M58" s="1"/>
      <c r="N58" s="1"/>
    </row>
    <row r="59" spans="1:14" ht="15">
      <c r="A59" s="1"/>
      <c r="B59" s="1"/>
      <c r="C59" s="1"/>
      <c r="D59" s="1"/>
      <c r="E59" s="1"/>
      <c r="F59" s="1"/>
      <c r="G59" s="1"/>
      <c r="H59" s="1"/>
      <c r="I59" s="1"/>
      <c r="J59" s="1"/>
      <c r="K59" s="1"/>
      <c r="L59" s="1"/>
      <c r="M59" s="1"/>
      <c r="N59" s="1"/>
    </row>
    <row r="60" spans="1:14" ht="15">
      <c r="A60" s="1"/>
      <c r="B60" s="1"/>
      <c r="C60" s="1"/>
      <c r="D60" s="1"/>
      <c r="E60" s="1"/>
      <c r="F60" s="1"/>
      <c r="G60" s="1"/>
      <c r="H60" s="1"/>
      <c r="I60" s="1"/>
      <c r="J60" s="1"/>
      <c r="K60" s="1"/>
      <c r="L60" s="1"/>
      <c r="M60" s="1"/>
      <c r="N60" s="1"/>
    </row>
    <row r="61" spans="1:14" ht="15">
      <c r="A61" s="1"/>
      <c r="B61" s="1"/>
      <c r="C61" s="1"/>
      <c r="D61" s="1"/>
      <c r="E61" s="1"/>
      <c r="F61" s="1"/>
      <c r="G61" s="1"/>
      <c r="H61" s="1"/>
      <c r="I61" s="1"/>
      <c r="J61" s="1"/>
      <c r="K61" s="1"/>
      <c r="L61" s="1"/>
      <c r="M61" s="1"/>
      <c r="N61" s="1"/>
    </row>
    <row r="62" spans="1:14" ht="15">
      <c r="A62" s="1"/>
      <c r="B62" s="1"/>
      <c r="C62" s="1"/>
      <c r="D62" s="1"/>
      <c r="E62" s="1"/>
      <c r="F62" s="1"/>
      <c r="G62" s="1"/>
      <c r="H62" s="1"/>
      <c r="I62" s="1"/>
      <c r="J62" s="1"/>
      <c r="K62" s="1"/>
      <c r="L62" s="1"/>
      <c r="M62" s="1"/>
      <c r="N62" s="1"/>
    </row>
    <row r="63" spans="1:14" ht="15">
      <c r="A63" s="1"/>
      <c r="B63" s="1"/>
      <c r="C63" s="1"/>
      <c r="D63" s="1"/>
      <c r="E63" s="1"/>
      <c r="F63" s="1"/>
      <c r="G63" s="1"/>
      <c r="H63" s="1"/>
      <c r="I63" s="1"/>
      <c r="J63" s="1"/>
      <c r="K63" s="1"/>
      <c r="L63" s="1"/>
      <c r="M63" s="1"/>
      <c r="N63" s="1"/>
    </row>
    <row r="64" spans="1:14" ht="15">
      <c r="A64" s="1"/>
      <c r="B64" s="1"/>
      <c r="C64" s="1"/>
      <c r="D64" s="1"/>
      <c r="E64" s="1"/>
      <c r="F64" s="1"/>
      <c r="G64" s="1"/>
      <c r="H64" s="1"/>
      <c r="I64" s="1"/>
      <c r="J64" s="1"/>
      <c r="K64" s="1"/>
      <c r="L64" s="1"/>
      <c r="M64" s="1"/>
      <c r="N64" s="1"/>
    </row>
    <row r="65" spans="1:14" ht="15">
      <c r="A65" s="1"/>
      <c r="B65" s="1"/>
      <c r="C65" s="1"/>
      <c r="D65" s="1"/>
      <c r="E65" s="1"/>
      <c r="F65" s="1"/>
      <c r="G65" s="1"/>
      <c r="H65" s="1"/>
      <c r="I65" s="1"/>
      <c r="J65" s="1"/>
      <c r="K65" s="1"/>
      <c r="L65" s="1"/>
      <c r="M65" s="1"/>
      <c r="N65" s="1"/>
    </row>
    <row r="66" spans="1:14" ht="15">
      <c r="A66" s="1"/>
      <c r="B66" s="1"/>
      <c r="C66" s="1"/>
      <c r="D66" s="1"/>
      <c r="E66" s="1"/>
      <c r="F66" s="1"/>
      <c r="G66" s="1"/>
      <c r="H66" s="1"/>
      <c r="I66" s="1"/>
      <c r="J66" s="1"/>
      <c r="K66" s="1"/>
      <c r="L66" s="1"/>
      <c r="M66" s="1"/>
      <c r="N66" s="1"/>
    </row>
    <row r="67" spans="1:14" ht="15">
      <c r="A67" s="1"/>
      <c r="B67" s="1"/>
      <c r="C67" s="1"/>
      <c r="D67" s="1"/>
      <c r="E67" s="1"/>
      <c r="F67" s="1"/>
      <c r="G67" s="1"/>
      <c r="H67" s="1"/>
      <c r="I67" s="1"/>
      <c r="J67" s="1"/>
      <c r="K67" s="1"/>
      <c r="L67" s="1"/>
      <c r="M67" s="1"/>
      <c r="N67" s="1"/>
    </row>
    <row r="68" spans="1:14" ht="15">
      <c r="A68" s="1"/>
      <c r="B68" s="1"/>
      <c r="C68" s="1"/>
      <c r="D68" s="1"/>
      <c r="E68" s="1"/>
      <c r="F68" s="1"/>
      <c r="G68" s="1"/>
      <c r="H68" s="1"/>
      <c r="I68" s="1"/>
      <c r="J68" s="1"/>
      <c r="K68" s="1"/>
      <c r="L68" s="1"/>
      <c r="M68" s="1"/>
      <c r="N68" s="1"/>
    </row>
    <row r="69" spans="1:14" ht="15">
      <c r="A69" s="1"/>
      <c r="B69" s="1"/>
      <c r="C69" s="1"/>
      <c r="D69" s="1"/>
      <c r="E69" s="1"/>
      <c r="F69" s="1"/>
      <c r="G69" s="1"/>
      <c r="H69" s="1"/>
      <c r="I69" s="1"/>
      <c r="J69" s="1"/>
      <c r="K69" s="1"/>
      <c r="L69" s="1"/>
      <c r="M69" s="1"/>
      <c r="N69" s="1"/>
    </row>
    <row r="70" spans="1:14" ht="15">
      <c r="A70" s="1"/>
      <c r="B70" s="1"/>
      <c r="C70" s="1"/>
      <c r="D70" s="1"/>
      <c r="E70" s="1"/>
      <c r="F70" s="1"/>
      <c r="G70" s="1"/>
      <c r="H70" s="1"/>
      <c r="I70" s="1"/>
      <c r="J70" s="1"/>
      <c r="K70" s="1"/>
      <c r="L70" s="1"/>
      <c r="M70" s="1"/>
      <c r="N70" s="1"/>
    </row>
    <row r="71" spans="1:14" ht="15">
      <c r="A71" s="1"/>
      <c r="B71" s="1"/>
      <c r="C71" s="1"/>
      <c r="D71" s="1"/>
      <c r="E71" s="1"/>
      <c r="F71" s="1"/>
      <c r="G71" s="1"/>
      <c r="H71" s="1"/>
      <c r="I71" s="1"/>
      <c r="J71" s="1"/>
      <c r="K71" s="1"/>
      <c r="L71" s="1"/>
      <c r="M71" s="1"/>
      <c r="N71" s="1"/>
    </row>
    <row r="72" spans="1:14" ht="15">
      <c r="A72" s="1"/>
      <c r="B72" s="1"/>
      <c r="C72" s="1"/>
      <c r="D72" s="1"/>
      <c r="E72" s="1"/>
      <c r="F72" s="1"/>
      <c r="G72" s="1"/>
      <c r="H72" s="1"/>
      <c r="I72" s="1"/>
      <c r="J72" s="1"/>
      <c r="K72" s="1"/>
      <c r="L72" s="1"/>
      <c r="M72" s="1"/>
      <c r="N72" s="1"/>
    </row>
    <row r="73" spans="1:14" ht="15">
      <c r="A73" s="1"/>
      <c r="B73" s="1"/>
      <c r="C73" s="1"/>
      <c r="D73" s="1"/>
      <c r="E73" s="1"/>
      <c r="F73" s="1"/>
      <c r="G73" s="1"/>
      <c r="H73" s="1"/>
      <c r="I73" s="1"/>
      <c r="J73" s="1"/>
      <c r="K73" s="1"/>
      <c r="L73" s="1"/>
      <c r="M73" s="1"/>
      <c r="N73" s="1"/>
    </row>
    <row r="74" spans="1:14" ht="15">
      <c r="A74" s="1"/>
      <c r="B74" s="1"/>
      <c r="C74" s="1"/>
      <c r="D74" s="1"/>
      <c r="E74" s="1"/>
      <c r="F74" s="1"/>
      <c r="G74" s="1"/>
      <c r="H74" s="1"/>
      <c r="I74" s="1"/>
      <c r="J74" s="1"/>
      <c r="K74" s="1"/>
      <c r="L74" s="1"/>
      <c r="M74" s="1"/>
      <c r="N74" s="1"/>
    </row>
    <row r="75" spans="1:14" ht="15">
      <c r="A75" s="1"/>
      <c r="B75" s="1"/>
      <c r="C75" s="1"/>
      <c r="D75" s="1"/>
      <c r="E75" s="1"/>
      <c r="F75" s="1"/>
      <c r="G75" s="1"/>
      <c r="H75" s="1"/>
      <c r="I75" s="1"/>
      <c r="J75" s="1"/>
      <c r="K75" s="1"/>
      <c r="L75" s="1"/>
      <c r="M75" s="1"/>
      <c r="N75" s="1"/>
    </row>
    <row r="76" spans="1:14" ht="15">
      <c r="A76" s="1"/>
      <c r="B76" s="1"/>
      <c r="C76" s="1"/>
      <c r="D76" s="1"/>
      <c r="E76" s="1"/>
      <c r="F76" s="1"/>
      <c r="G76" s="1"/>
      <c r="H76" s="1"/>
      <c r="I76" s="1"/>
      <c r="J76" s="1"/>
      <c r="K76" s="1"/>
      <c r="L76" s="1"/>
      <c r="M76" s="1"/>
      <c r="N76" s="1"/>
    </row>
    <row r="77" spans="1:14" ht="15">
      <c r="A77" s="1"/>
      <c r="B77" s="1"/>
      <c r="C77" s="1"/>
      <c r="D77" s="1"/>
      <c r="E77" s="1"/>
      <c r="F77" s="1"/>
      <c r="G77" s="1"/>
      <c r="H77" s="1"/>
      <c r="I77" s="1"/>
      <c r="J77" s="1"/>
      <c r="K77" s="1"/>
      <c r="L77" s="1"/>
      <c r="M77" s="1"/>
      <c r="N77" s="1"/>
    </row>
    <row r="78" spans="1:14" ht="15">
      <c r="A78" s="1"/>
      <c r="B78" s="1"/>
      <c r="C78" s="1"/>
      <c r="D78" s="1"/>
      <c r="E78" s="1"/>
      <c r="F78" s="1"/>
      <c r="G78" s="1"/>
      <c r="H78" s="1"/>
      <c r="I78" s="1"/>
      <c r="J78" s="1"/>
      <c r="K78" s="1"/>
      <c r="L78" s="1"/>
      <c r="M78" s="1"/>
      <c r="N78" s="1"/>
    </row>
    <row r="79" spans="1:14" ht="15">
      <c r="A79" s="1"/>
      <c r="B79" s="1"/>
      <c r="C79" s="1"/>
      <c r="D79" s="1"/>
      <c r="E79" s="1"/>
      <c r="F79" s="1"/>
      <c r="G79" s="1"/>
      <c r="H79" s="1"/>
      <c r="I79" s="1"/>
      <c r="J79" s="1"/>
      <c r="K79" s="1"/>
      <c r="L79" s="1"/>
      <c r="M79" s="1"/>
      <c r="N79" s="1"/>
    </row>
    <row r="80" spans="1:14" ht="15">
      <c r="A80" s="1"/>
      <c r="B80" s="1"/>
      <c r="C80" s="1"/>
      <c r="D80" s="1"/>
      <c r="E80" s="1"/>
      <c r="F80" s="1"/>
      <c r="G80" s="1"/>
      <c r="H80" s="1"/>
      <c r="I80" s="1"/>
      <c r="J80" s="1"/>
      <c r="K80" s="1"/>
      <c r="L80" s="1"/>
      <c r="M80" s="1"/>
      <c r="N80" s="1"/>
    </row>
    <row r="81" spans="1:14" ht="15">
      <c r="A81" s="1"/>
      <c r="B81" s="1"/>
      <c r="C81" s="1"/>
      <c r="D81" s="1"/>
      <c r="E81" s="1"/>
      <c r="F81" s="1"/>
      <c r="G81" s="1"/>
      <c r="H81" s="1"/>
      <c r="I81" s="1"/>
      <c r="J81" s="1"/>
      <c r="K81" s="1"/>
      <c r="L81" s="1"/>
      <c r="M81" s="1"/>
      <c r="N81" s="1"/>
    </row>
    <row r="82" spans="1:14" ht="15">
      <c r="A82" s="1"/>
      <c r="B82" s="1"/>
      <c r="C82" s="1"/>
      <c r="D82" s="1"/>
      <c r="E82" s="1"/>
      <c r="F82" s="1"/>
      <c r="G82" s="1"/>
      <c r="H82" s="1"/>
      <c r="I82" s="1"/>
      <c r="J82" s="1"/>
      <c r="K82" s="1"/>
      <c r="L82" s="1"/>
      <c r="M82" s="1"/>
      <c r="N82" s="1"/>
    </row>
    <row r="83" spans="1:14" ht="15">
      <c r="A83" s="1"/>
      <c r="B83" s="1"/>
      <c r="C83" s="1"/>
      <c r="D83" s="1"/>
      <c r="E83" s="1"/>
      <c r="F83" s="1"/>
      <c r="G83" s="1"/>
      <c r="H83" s="1"/>
      <c r="I83" s="1"/>
      <c r="J83" s="1"/>
      <c r="K83" s="1"/>
      <c r="L83" s="1"/>
      <c r="M83" s="1"/>
      <c r="N83" s="1"/>
    </row>
    <row r="84" spans="1:14" ht="15">
      <c r="A84" s="1"/>
      <c r="B84" s="1"/>
      <c r="C84" s="1"/>
      <c r="D84" s="1"/>
      <c r="E84" s="1"/>
      <c r="F84" s="1"/>
      <c r="G84" s="1"/>
      <c r="H84" s="1"/>
      <c r="I84" s="1"/>
      <c r="J84" s="1"/>
      <c r="K84" s="1"/>
      <c r="L84" s="1"/>
      <c r="M84" s="1"/>
      <c r="N84" s="1"/>
    </row>
    <row r="85" spans="1:14" ht="15">
      <c r="A85" s="1"/>
      <c r="B85" s="1"/>
      <c r="C85" s="1"/>
      <c r="D85" s="1"/>
      <c r="E85" s="1"/>
      <c r="F85" s="1"/>
      <c r="G85" s="1"/>
      <c r="H85" s="1"/>
      <c r="I85" s="1"/>
      <c r="J85" s="1"/>
      <c r="K85" s="1"/>
      <c r="L85" s="1"/>
      <c r="M85" s="1"/>
      <c r="N85" s="1"/>
    </row>
    <row r="86" spans="1:14" ht="15">
      <c r="A86" s="1"/>
      <c r="B86" s="1"/>
      <c r="C86" s="1"/>
      <c r="D86" s="1"/>
      <c r="E86" s="1"/>
      <c r="F86" s="1"/>
      <c r="G86" s="1"/>
      <c r="H86" s="1"/>
      <c r="I86" s="1"/>
      <c r="J86" s="1"/>
      <c r="K86" s="1"/>
      <c r="L86" s="1"/>
      <c r="M86" s="1"/>
      <c r="N86" s="1"/>
    </row>
    <row r="87" spans="1:14" ht="15">
      <c r="A87" s="1"/>
      <c r="B87" s="1"/>
      <c r="C87" s="1"/>
      <c r="D87" s="1"/>
      <c r="E87" s="1"/>
      <c r="F87" s="1"/>
      <c r="G87" s="1"/>
      <c r="H87" s="1"/>
      <c r="I87" s="1"/>
      <c r="J87" s="1"/>
      <c r="K87" s="1"/>
      <c r="L87" s="1"/>
      <c r="M87" s="1"/>
      <c r="N87" s="1"/>
    </row>
    <row r="88" spans="1:14" ht="15">
      <c r="A88" s="1"/>
      <c r="B88" s="1"/>
      <c r="C88" s="1"/>
      <c r="D88" s="1"/>
      <c r="E88" s="1"/>
      <c r="F88" s="1"/>
      <c r="G88" s="1"/>
      <c r="H88" s="1"/>
      <c r="I88" s="1"/>
      <c r="J88" s="1"/>
      <c r="K88" s="1"/>
      <c r="L88" s="1"/>
      <c r="M88" s="1"/>
      <c r="N88" s="1"/>
    </row>
    <row r="89" spans="1:14" ht="15">
      <c r="A89" s="1"/>
      <c r="B89" s="1"/>
      <c r="C89" s="1"/>
      <c r="D89" s="1"/>
      <c r="E89" s="1"/>
      <c r="F89" s="1"/>
      <c r="G89" s="1"/>
      <c r="H89" s="1"/>
      <c r="I89" s="1"/>
      <c r="J89" s="1"/>
      <c r="K89" s="1"/>
      <c r="L89" s="1"/>
      <c r="M89" s="1"/>
      <c r="N89" s="1"/>
    </row>
    <row r="90" spans="1:14" ht="15">
      <c r="A90" s="1"/>
      <c r="B90" s="1"/>
      <c r="C90" s="1"/>
      <c r="D90" s="1"/>
      <c r="E90" s="1"/>
      <c r="F90" s="1"/>
      <c r="G90" s="1"/>
      <c r="H90" s="1"/>
      <c r="I90" s="1"/>
      <c r="J90" s="1"/>
      <c r="K90" s="1"/>
      <c r="L90" s="1"/>
      <c r="M90" s="1"/>
      <c r="N90" s="1"/>
    </row>
    <row r="91" spans="1:14" ht="15">
      <c r="A91" s="1"/>
      <c r="B91" s="1"/>
      <c r="C91" s="1"/>
      <c r="D91" s="1"/>
      <c r="E91" s="1"/>
      <c r="F91" s="1"/>
      <c r="G91" s="1"/>
      <c r="H91" s="1"/>
      <c r="I91" s="1"/>
      <c r="J91" s="1"/>
      <c r="K91" s="1"/>
      <c r="L91" s="1"/>
      <c r="M91" s="1"/>
      <c r="N91" s="1"/>
    </row>
    <row r="92" spans="1:14" ht="15">
      <c r="A92" s="1"/>
      <c r="B92" s="1"/>
      <c r="C92" s="1"/>
      <c r="D92" s="1"/>
      <c r="E92" s="1"/>
      <c r="F92" s="1"/>
      <c r="G92" s="1"/>
      <c r="H92" s="1"/>
      <c r="I92" s="1"/>
      <c r="J92" s="1"/>
      <c r="K92" s="1"/>
      <c r="L92" s="1"/>
      <c r="M92" s="1"/>
      <c r="N92" s="1"/>
    </row>
    <row r="93" spans="1:14" ht="15">
      <c r="A93" s="1"/>
      <c r="B93" s="1"/>
      <c r="C93" s="1"/>
      <c r="D93" s="1"/>
      <c r="E93" s="1"/>
      <c r="F93" s="1"/>
      <c r="G93" s="1"/>
      <c r="H93" s="1"/>
      <c r="I93" s="1"/>
      <c r="J93" s="1"/>
      <c r="K93" s="1"/>
      <c r="L93" s="1"/>
      <c r="M93" s="1"/>
      <c r="N93" s="1"/>
    </row>
    <row r="94" spans="1:14" ht="15">
      <c r="A94" s="1"/>
      <c r="B94" s="1"/>
      <c r="C94" s="1"/>
      <c r="D94" s="1"/>
      <c r="E94" s="1"/>
      <c r="F94" s="1"/>
      <c r="G94" s="1"/>
      <c r="H94" s="1"/>
      <c r="I94" s="1"/>
      <c r="J94" s="1"/>
      <c r="K94" s="1"/>
      <c r="L94" s="1"/>
      <c r="M94" s="1"/>
      <c r="N94" s="1"/>
    </row>
    <row r="95" spans="1:14" ht="15">
      <c r="A95" s="1"/>
      <c r="B95" s="1"/>
      <c r="C95" s="1"/>
      <c r="D95" s="1"/>
      <c r="E95" s="1"/>
      <c r="F95" s="1"/>
      <c r="G95" s="1"/>
      <c r="H95" s="1"/>
      <c r="I95" s="1"/>
      <c r="J95" s="1"/>
      <c r="K95" s="1"/>
      <c r="L95" s="1"/>
      <c r="M95" s="1"/>
      <c r="N95" s="1"/>
    </row>
    <row r="96" spans="1:14" ht="15">
      <c r="A96" s="1"/>
      <c r="B96" s="1"/>
      <c r="C96" s="1"/>
      <c r="D96" s="1"/>
      <c r="E96" s="1"/>
      <c r="F96" s="1"/>
      <c r="G96" s="1"/>
      <c r="H96" s="1"/>
      <c r="I96" s="1"/>
      <c r="J96" s="1"/>
      <c r="K96" s="1"/>
      <c r="L96" s="1"/>
      <c r="M96" s="1"/>
      <c r="N96" s="1"/>
    </row>
    <row r="97" spans="1:14" ht="15">
      <c r="A97" s="1"/>
      <c r="B97" s="1"/>
      <c r="C97" s="1"/>
      <c r="D97" s="1"/>
      <c r="E97" s="1"/>
      <c r="F97" s="1"/>
      <c r="G97" s="1"/>
      <c r="H97" s="1"/>
      <c r="I97" s="1"/>
      <c r="J97" s="1"/>
      <c r="K97" s="1"/>
      <c r="L97" s="1"/>
      <c r="M97" s="1"/>
      <c r="N97" s="1"/>
    </row>
    <row r="98" spans="1:14" ht="15">
      <c r="A98" s="1"/>
      <c r="B98" s="1"/>
      <c r="C98" s="1"/>
      <c r="D98" s="1"/>
      <c r="E98" s="1"/>
      <c r="F98" s="1"/>
      <c r="G98" s="1"/>
      <c r="H98" s="1"/>
      <c r="I98" s="1"/>
      <c r="J98" s="1"/>
      <c r="K98" s="1"/>
      <c r="L98" s="1"/>
      <c r="M98" s="1"/>
      <c r="N98" s="1"/>
    </row>
    <row r="99" spans="1:14" ht="15">
      <c r="A99" s="1"/>
      <c r="B99" s="1"/>
      <c r="C99" s="1"/>
      <c r="D99" s="1"/>
      <c r="E99" s="1"/>
      <c r="F99" s="1"/>
      <c r="G99" s="1"/>
      <c r="H99" s="1"/>
      <c r="I99" s="1"/>
      <c r="J99" s="1"/>
      <c r="K99" s="1"/>
      <c r="L99" s="1"/>
      <c r="M99" s="1"/>
      <c r="N99" s="1"/>
    </row>
    <row r="100" spans="1:14" ht="15">
      <c r="A100" s="1"/>
      <c r="B100" s="1"/>
      <c r="C100" s="1"/>
      <c r="D100" s="1"/>
      <c r="E100" s="1"/>
      <c r="F100" s="1"/>
      <c r="G100" s="1"/>
      <c r="H100" s="1"/>
      <c r="I100" s="1"/>
      <c r="J100" s="1"/>
      <c r="K100" s="1"/>
      <c r="L100" s="1"/>
      <c r="M100" s="1"/>
      <c r="N100" s="1"/>
    </row>
    <row r="101" spans="1:14" ht="15">
      <c r="A101" s="1"/>
      <c r="B101" s="1"/>
      <c r="C101" s="1"/>
      <c r="D101" s="1"/>
      <c r="E101" s="1"/>
      <c r="F101" s="1"/>
      <c r="G101" s="1"/>
      <c r="H101" s="1"/>
      <c r="I101" s="1"/>
      <c r="J101" s="1"/>
      <c r="K101" s="1"/>
      <c r="L101" s="1"/>
      <c r="M101" s="1"/>
      <c r="N101" s="1"/>
    </row>
    <row r="102" spans="1:14" ht="15">
      <c r="A102" s="1"/>
      <c r="B102" s="1"/>
      <c r="C102" s="1"/>
      <c r="D102" s="1"/>
      <c r="E102" s="1"/>
      <c r="F102" s="1"/>
      <c r="G102" s="1"/>
      <c r="H102" s="1"/>
      <c r="I102" s="1"/>
      <c r="J102" s="1"/>
      <c r="K102" s="1"/>
      <c r="L102" s="1"/>
      <c r="M102" s="1"/>
      <c r="N102" s="1"/>
    </row>
    <row r="103" spans="1:14" ht="15">
      <c r="A103" s="1"/>
      <c r="B103" s="1"/>
      <c r="C103" s="1"/>
      <c r="D103" s="1"/>
      <c r="E103" s="1"/>
      <c r="F103" s="1"/>
      <c r="G103" s="1"/>
      <c r="H103" s="1"/>
      <c r="I103" s="1"/>
      <c r="J103" s="1"/>
      <c r="K103" s="1"/>
      <c r="L103" s="1"/>
      <c r="M103" s="1"/>
      <c r="N103" s="1"/>
    </row>
    <row r="104" spans="1:14" ht="15">
      <c r="A104" s="1"/>
      <c r="B104" s="1"/>
      <c r="C104" s="1"/>
      <c r="D104" s="1"/>
      <c r="E104" s="1"/>
      <c r="F104" s="1"/>
      <c r="G104" s="1"/>
      <c r="H104" s="1"/>
      <c r="I104" s="1"/>
      <c r="J104" s="1"/>
      <c r="K104" s="1"/>
      <c r="L104" s="1"/>
      <c r="M104" s="1"/>
      <c r="N104" s="1"/>
    </row>
    <row r="105" spans="1:14" ht="15">
      <c r="A105" s="1"/>
      <c r="B105" s="1"/>
      <c r="C105" s="1"/>
      <c r="D105" s="1"/>
      <c r="E105" s="1"/>
      <c r="F105" s="1"/>
      <c r="G105" s="1"/>
      <c r="H105" s="1"/>
      <c r="I105" s="1"/>
      <c r="J105" s="1"/>
      <c r="K105" s="1"/>
      <c r="L105" s="1"/>
      <c r="M105" s="1"/>
      <c r="N105" s="1"/>
    </row>
    <row r="106" spans="1:14" ht="15">
      <c r="A106" s="1"/>
      <c r="B106" s="1"/>
      <c r="C106" s="1"/>
      <c r="D106" s="1"/>
      <c r="E106" s="1"/>
      <c r="F106" s="1"/>
      <c r="G106" s="1"/>
      <c r="H106" s="1"/>
      <c r="I106" s="1"/>
      <c r="J106" s="1"/>
      <c r="K106" s="1"/>
      <c r="L106" s="1"/>
      <c r="M106" s="1"/>
      <c r="N106" s="1"/>
    </row>
    <row r="107" spans="1:14" ht="15">
      <c r="A107" s="1"/>
      <c r="B107" s="1"/>
      <c r="C107" s="1"/>
      <c r="D107" s="1"/>
      <c r="E107" s="1"/>
      <c r="F107" s="1"/>
      <c r="G107" s="1"/>
      <c r="H107" s="1"/>
      <c r="I107" s="1"/>
      <c r="J107" s="1"/>
      <c r="K107" s="1"/>
      <c r="L107" s="1"/>
      <c r="M107" s="1"/>
      <c r="N107" s="1"/>
    </row>
    <row r="108" spans="1:14" ht="15">
      <c r="A108" s="1"/>
      <c r="B108" s="1"/>
      <c r="C108" s="1"/>
      <c r="D108" s="1"/>
      <c r="E108" s="1"/>
      <c r="F108" s="1"/>
      <c r="G108" s="1"/>
      <c r="H108" s="1"/>
      <c r="I108" s="1"/>
      <c r="J108" s="1"/>
      <c r="K108" s="1"/>
      <c r="L108" s="1"/>
      <c r="M108" s="1"/>
      <c r="N108" s="1"/>
    </row>
    <row r="109" spans="1:14" ht="15">
      <c r="A109" s="1"/>
      <c r="B109" s="1"/>
      <c r="C109" s="1"/>
      <c r="D109" s="1"/>
      <c r="E109" s="1"/>
      <c r="F109" s="1"/>
      <c r="G109" s="1"/>
      <c r="H109" s="1"/>
      <c r="I109" s="1"/>
      <c r="J109" s="1"/>
      <c r="K109" s="1"/>
      <c r="L109" s="1"/>
      <c r="M109" s="1"/>
      <c r="N109" s="1"/>
    </row>
    <row r="110" spans="1:14" ht="15">
      <c r="A110" s="1"/>
      <c r="B110" s="1"/>
      <c r="C110" s="1"/>
      <c r="D110" s="1"/>
      <c r="E110" s="1"/>
      <c r="F110" s="1"/>
      <c r="G110" s="1"/>
      <c r="H110" s="1"/>
      <c r="I110" s="1"/>
      <c r="J110" s="1"/>
      <c r="K110" s="1"/>
      <c r="L110" s="1"/>
      <c r="M110" s="1"/>
      <c r="N110" s="1"/>
    </row>
    <row r="111" spans="1:14" ht="15">
      <c r="A111" s="1"/>
      <c r="B111" s="1"/>
      <c r="C111" s="1"/>
      <c r="D111" s="1"/>
      <c r="E111" s="1"/>
      <c r="F111" s="1"/>
      <c r="G111" s="1"/>
      <c r="H111" s="1"/>
      <c r="I111" s="1"/>
      <c r="J111" s="1"/>
      <c r="K111" s="1"/>
      <c r="L111" s="1"/>
      <c r="M111" s="1"/>
      <c r="N111" s="1"/>
    </row>
    <row r="112" spans="1:14" ht="15">
      <c r="A112" s="1"/>
      <c r="B112" s="1"/>
      <c r="C112" s="1"/>
      <c r="D112" s="1"/>
      <c r="E112" s="1"/>
      <c r="F112" s="1"/>
      <c r="G112" s="1"/>
      <c r="H112" s="1"/>
      <c r="I112" s="1"/>
      <c r="J112" s="1"/>
      <c r="K112" s="1"/>
      <c r="L112" s="1"/>
      <c r="M112" s="1"/>
      <c r="N112" s="1"/>
    </row>
    <row r="113" spans="1:14" ht="15">
      <c r="A113" s="1"/>
      <c r="B113" s="1"/>
      <c r="C113" s="1"/>
      <c r="D113" s="1"/>
      <c r="E113" s="1"/>
      <c r="F113" s="1"/>
      <c r="G113" s="1"/>
      <c r="H113" s="1"/>
      <c r="I113" s="1"/>
      <c r="J113" s="1"/>
      <c r="K113" s="1"/>
      <c r="L113" s="1"/>
      <c r="M113" s="1"/>
      <c r="N113" s="1"/>
    </row>
    <row r="114" spans="1:14" ht="15">
      <c r="A114" s="1"/>
      <c r="B114" s="1"/>
      <c r="C114" s="1"/>
      <c r="D114" s="1"/>
      <c r="E114" s="1"/>
      <c r="F114" s="1"/>
      <c r="G114" s="1"/>
      <c r="H114" s="1"/>
      <c r="I114" s="1"/>
      <c r="J114" s="1"/>
      <c r="K114" s="1"/>
      <c r="L114" s="1"/>
      <c r="M114" s="1"/>
      <c r="N114" s="1"/>
    </row>
    <row r="115" spans="1:14" ht="15">
      <c r="A115" s="1"/>
      <c r="B115" s="1"/>
      <c r="C115" s="1"/>
      <c r="D115" s="1"/>
      <c r="E115" s="1"/>
      <c r="F115" s="1"/>
      <c r="G115" s="1"/>
      <c r="H115" s="1"/>
      <c r="I115" s="1"/>
      <c r="J115" s="1"/>
      <c r="K115" s="1"/>
      <c r="L115" s="1"/>
      <c r="M115" s="1"/>
      <c r="N115" s="1"/>
    </row>
    <row r="116" spans="1:14" ht="15">
      <c r="A116" s="1"/>
      <c r="B116" s="1"/>
      <c r="C116" s="1"/>
      <c r="D116" s="1"/>
      <c r="E116" s="1"/>
      <c r="F116" s="1"/>
      <c r="G116" s="1"/>
      <c r="H116" s="1"/>
      <c r="I116" s="1"/>
      <c r="J116" s="1"/>
      <c r="K116" s="1"/>
      <c r="L116" s="1"/>
      <c r="M116" s="1"/>
      <c r="N116" s="1"/>
    </row>
    <row r="117" spans="1:14" ht="15">
      <c r="A117" s="1"/>
      <c r="B117" s="1"/>
      <c r="C117" s="1"/>
      <c r="D117" s="1"/>
      <c r="E117" s="1"/>
      <c r="F117" s="1"/>
      <c r="G117" s="1"/>
      <c r="H117" s="1"/>
      <c r="I117" s="1"/>
      <c r="J117" s="1"/>
      <c r="K117" s="1"/>
      <c r="L117" s="1"/>
      <c r="M117" s="1"/>
      <c r="N117" s="1"/>
    </row>
    <row r="118" spans="1:14" ht="15">
      <c r="A118" s="1"/>
      <c r="B118" s="1"/>
      <c r="C118" s="1"/>
      <c r="D118" s="1"/>
      <c r="E118" s="1"/>
      <c r="F118" s="1"/>
      <c r="G118" s="1"/>
      <c r="H118" s="1"/>
      <c r="I118" s="1"/>
      <c r="J118" s="1"/>
      <c r="K118" s="1"/>
      <c r="L118" s="1"/>
      <c r="M118" s="1"/>
      <c r="N118" s="1"/>
    </row>
    <row r="119" spans="1:14" ht="15">
      <c r="A119" s="1"/>
      <c r="B119" s="1"/>
      <c r="C119" s="1"/>
      <c r="D119" s="1"/>
      <c r="E119" s="1"/>
      <c r="F119" s="1"/>
      <c r="G119" s="1"/>
      <c r="H119" s="1"/>
      <c r="I119" s="1"/>
      <c r="J119" s="1"/>
      <c r="K119" s="1"/>
      <c r="L119" s="1"/>
      <c r="M119" s="1"/>
      <c r="N119" s="1"/>
    </row>
    <row r="120" spans="1:14" ht="15">
      <c r="A120" s="1"/>
      <c r="B120" s="1"/>
      <c r="C120" s="1"/>
      <c r="D120" s="1"/>
      <c r="E120" s="1"/>
      <c r="F120" s="1"/>
      <c r="G120" s="1"/>
      <c r="H120" s="1"/>
      <c r="I120" s="1"/>
      <c r="J120" s="1"/>
      <c r="K120" s="1"/>
      <c r="L120" s="1"/>
      <c r="M120" s="1"/>
      <c r="N120" s="1"/>
    </row>
    <row r="121" spans="1:14" ht="15">
      <c r="A121" s="1"/>
      <c r="B121" s="1"/>
      <c r="C121" s="1"/>
      <c r="D121" s="1"/>
      <c r="E121" s="1"/>
      <c r="F121" s="1"/>
      <c r="G121" s="1"/>
      <c r="H121" s="1"/>
      <c r="I121" s="1"/>
      <c r="J121" s="1"/>
      <c r="K121" s="1"/>
      <c r="L121" s="1"/>
      <c r="M121" s="1"/>
      <c r="N121" s="1"/>
    </row>
    <row r="122" spans="1:14" ht="15">
      <c r="A122" s="1"/>
      <c r="B122" s="1"/>
      <c r="C122" s="1"/>
      <c r="D122" s="1"/>
      <c r="E122" s="1"/>
      <c r="F122" s="1"/>
      <c r="G122" s="1"/>
      <c r="H122" s="1"/>
      <c r="I122" s="1"/>
      <c r="J122" s="1"/>
      <c r="K122" s="1"/>
      <c r="L122" s="1"/>
      <c r="M122" s="1"/>
      <c r="N122" s="1"/>
    </row>
    <row r="123" spans="1:14" ht="15">
      <c r="A123" s="1"/>
      <c r="B123" s="1"/>
      <c r="C123" s="1"/>
      <c r="D123" s="1"/>
      <c r="E123" s="1"/>
      <c r="F123" s="1"/>
      <c r="G123" s="1"/>
      <c r="H123" s="1"/>
      <c r="I123" s="1"/>
      <c r="J123" s="1"/>
      <c r="K123" s="1"/>
      <c r="L123" s="1"/>
      <c r="M123" s="1"/>
      <c r="N123" s="1"/>
    </row>
    <row r="124" spans="1:14" ht="15">
      <c r="A124" s="1"/>
      <c r="B124" s="1"/>
      <c r="C124" s="1"/>
      <c r="D124" s="1"/>
      <c r="E124" s="1"/>
      <c r="F124" s="1"/>
      <c r="G124" s="1"/>
      <c r="H124" s="1"/>
      <c r="I124" s="1"/>
      <c r="J124" s="1"/>
      <c r="K124" s="1"/>
      <c r="L124" s="1"/>
      <c r="M124" s="1"/>
      <c r="N124" s="1"/>
    </row>
    <row r="125" spans="1:14" ht="15">
      <c r="A125" s="1"/>
      <c r="B125" s="1"/>
      <c r="C125" s="1"/>
      <c r="D125" s="1"/>
      <c r="E125" s="1"/>
      <c r="F125" s="1"/>
      <c r="G125" s="1"/>
      <c r="H125" s="1"/>
      <c r="I125" s="1"/>
      <c r="J125" s="1"/>
      <c r="K125" s="1"/>
      <c r="L125" s="1"/>
      <c r="M125" s="1"/>
      <c r="N125" s="1"/>
    </row>
    <row r="126" spans="1:14" ht="15">
      <c r="A126" s="1"/>
      <c r="B126" s="1"/>
      <c r="C126" s="1"/>
      <c r="D126" s="1"/>
      <c r="E126" s="1"/>
      <c r="F126" s="1"/>
      <c r="G126" s="1"/>
      <c r="H126" s="1"/>
      <c r="I126" s="1"/>
      <c r="J126" s="1"/>
      <c r="K126" s="1"/>
      <c r="L126" s="1"/>
      <c r="M126" s="1"/>
      <c r="N126" s="1"/>
    </row>
    <row r="127" spans="1:14" ht="15">
      <c r="A127" s="1"/>
      <c r="B127" s="1"/>
      <c r="C127" s="1"/>
      <c r="D127" s="1"/>
      <c r="E127" s="1"/>
      <c r="F127" s="1"/>
      <c r="G127" s="1"/>
      <c r="H127" s="1"/>
      <c r="I127" s="1"/>
      <c r="J127" s="1"/>
      <c r="K127" s="1"/>
      <c r="L127" s="1"/>
      <c r="M127" s="1"/>
      <c r="N127" s="1"/>
    </row>
    <row r="128" spans="1:14" ht="15">
      <c r="A128" s="1"/>
      <c r="B128" s="1"/>
      <c r="C128" s="1"/>
      <c r="D128" s="1"/>
      <c r="E128" s="1"/>
      <c r="F128" s="1"/>
      <c r="G128" s="1"/>
      <c r="H128" s="1"/>
      <c r="I128" s="1"/>
      <c r="J128" s="1"/>
      <c r="K128" s="1"/>
      <c r="L128" s="1"/>
      <c r="M128" s="1"/>
      <c r="N128" s="1"/>
    </row>
    <row r="129" spans="1:14" ht="15">
      <c r="A129" s="1"/>
      <c r="B129" s="1"/>
      <c r="C129" s="1"/>
      <c r="D129" s="1"/>
      <c r="E129" s="1"/>
      <c r="F129" s="1"/>
      <c r="G129" s="1"/>
      <c r="H129" s="1"/>
      <c r="I129" s="1"/>
      <c r="J129" s="1"/>
      <c r="K129" s="1"/>
      <c r="L129" s="1"/>
      <c r="M129" s="1"/>
      <c r="N129" s="1"/>
    </row>
    <row r="130" spans="1:14" ht="15">
      <c r="A130" s="1"/>
      <c r="B130" s="1"/>
      <c r="C130" s="1"/>
      <c r="D130" s="1"/>
      <c r="E130" s="1"/>
      <c r="F130" s="1"/>
      <c r="G130" s="1"/>
      <c r="H130" s="1"/>
      <c r="I130" s="1"/>
      <c r="J130" s="1"/>
      <c r="K130" s="1"/>
      <c r="L130" s="1"/>
      <c r="M130" s="1"/>
      <c r="N130" s="1"/>
    </row>
    <row r="131" spans="1:14" ht="15">
      <c r="A131" s="1"/>
      <c r="B131" s="1"/>
      <c r="C131" s="1"/>
      <c r="D131" s="1"/>
      <c r="E131" s="1"/>
      <c r="F131" s="1"/>
      <c r="G131" s="1"/>
      <c r="H131" s="1"/>
      <c r="I131" s="1"/>
      <c r="J131" s="1"/>
      <c r="K131" s="1"/>
      <c r="L131" s="1"/>
      <c r="M131" s="1"/>
      <c r="N131" s="1"/>
    </row>
    <row r="132" spans="1:14" ht="15">
      <c r="A132" s="1"/>
      <c r="B132" s="1"/>
      <c r="C132" s="1"/>
      <c r="D132" s="1"/>
      <c r="E132" s="1"/>
      <c r="F132" s="1"/>
      <c r="G132" s="1"/>
      <c r="H132" s="1"/>
      <c r="I132" s="1"/>
      <c r="J132" s="1"/>
      <c r="K132" s="1"/>
      <c r="L132" s="1"/>
      <c r="M132" s="1"/>
      <c r="N132" s="1"/>
    </row>
    <row r="133" spans="1:14" ht="15">
      <c r="A133" s="1"/>
      <c r="B133" s="1"/>
      <c r="C133" s="1"/>
      <c r="D133" s="1"/>
      <c r="E133" s="1"/>
      <c r="F133" s="1"/>
      <c r="G133" s="1"/>
      <c r="H133" s="1"/>
      <c r="I133" s="1"/>
      <c r="J133" s="1"/>
      <c r="K133" s="1"/>
      <c r="L133" s="1"/>
      <c r="M133" s="1"/>
      <c r="N133" s="1"/>
    </row>
    <row r="134" spans="1:14" ht="15">
      <c r="A134" s="1"/>
      <c r="B134" s="1"/>
      <c r="C134" s="1"/>
      <c r="D134" s="1"/>
      <c r="E134" s="1"/>
      <c r="F134" s="1"/>
      <c r="G134" s="1"/>
      <c r="H134" s="1"/>
      <c r="I134" s="1"/>
      <c r="J134" s="1"/>
      <c r="K134" s="1"/>
      <c r="L134" s="1"/>
      <c r="M134" s="1"/>
      <c r="N134" s="1"/>
    </row>
    <row r="135" spans="1:14" ht="15">
      <c r="A135" s="1"/>
      <c r="B135" s="1"/>
      <c r="C135" s="1"/>
      <c r="D135" s="1"/>
      <c r="E135" s="1"/>
      <c r="F135" s="1"/>
      <c r="G135" s="1"/>
      <c r="H135" s="1"/>
      <c r="I135" s="1"/>
      <c r="J135" s="1"/>
      <c r="K135" s="1"/>
      <c r="L135" s="1"/>
      <c r="M135" s="1"/>
      <c r="N135" s="1"/>
    </row>
    <row r="136" spans="1:14" ht="15">
      <c r="A136" s="1"/>
      <c r="B136" s="1"/>
      <c r="C136" s="1"/>
      <c r="D136" s="1"/>
      <c r="E136" s="1"/>
      <c r="F136" s="1"/>
      <c r="G136" s="1"/>
      <c r="H136" s="1"/>
      <c r="I136" s="1"/>
      <c r="J136" s="1"/>
      <c r="K136" s="1"/>
      <c r="L136" s="1"/>
      <c r="M136" s="1"/>
      <c r="N136" s="1"/>
    </row>
    <row r="137" spans="1:14" ht="15">
      <c r="A137" s="1"/>
      <c r="B137" s="1"/>
      <c r="C137" s="1"/>
      <c r="D137" s="1"/>
      <c r="E137" s="1"/>
      <c r="F137" s="1"/>
      <c r="G137" s="1"/>
      <c r="H137" s="1"/>
      <c r="I137" s="1"/>
      <c r="J137" s="1"/>
      <c r="K137" s="1"/>
      <c r="L137" s="1"/>
      <c r="M137" s="1"/>
      <c r="N137" s="1"/>
    </row>
    <row r="138" spans="1:14" ht="15">
      <c r="A138" s="1"/>
      <c r="B138" s="1"/>
      <c r="C138" s="1"/>
      <c r="D138" s="1"/>
      <c r="E138" s="1"/>
      <c r="F138" s="1"/>
      <c r="G138" s="1"/>
      <c r="H138" s="1"/>
      <c r="I138" s="1"/>
      <c r="J138" s="1"/>
      <c r="K138" s="1"/>
      <c r="L138" s="1"/>
      <c r="M138" s="1"/>
      <c r="N138" s="1"/>
    </row>
    <row r="139" spans="1:14" ht="15">
      <c r="A139" s="1"/>
      <c r="B139" s="1"/>
      <c r="C139" s="1"/>
      <c r="D139" s="1"/>
      <c r="E139" s="1"/>
      <c r="F139" s="1"/>
      <c r="G139" s="1"/>
      <c r="H139" s="1"/>
      <c r="I139" s="1"/>
      <c r="J139" s="1"/>
      <c r="K139" s="1"/>
      <c r="L139" s="1"/>
      <c r="M139" s="1"/>
      <c r="N139" s="1"/>
    </row>
    <row r="140" spans="1:14" ht="15">
      <c r="A140" s="1"/>
      <c r="B140" s="1"/>
      <c r="C140" s="1"/>
      <c r="D140" s="1"/>
      <c r="E140" s="1"/>
      <c r="F140" s="1"/>
      <c r="G140" s="1"/>
      <c r="H140" s="1"/>
      <c r="I140" s="1"/>
      <c r="J140" s="1"/>
      <c r="K140" s="1"/>
      <c r="L140" s="1"/>
      <c r="M140" s="1"/>
      <c r="N140" s="1"/>
    </row>
    <row r="141" spans="1:14" ht="15">
      <c r="A141" s="1"/>
      <c r="B141" s="1"/>
      <c r="C141" s="1"/>
      <c r="D141" s="1"/>
      <c r="E141" s="1"/>
      <c r="F141" s="1"/>
      <c r="G141" s="1"/>
      <c r="H141" s="1"/>
      <c r="I141" s="1"/>
      <c r="J141" s="1"/>
      <c r="K141" s="1"/>
      <c r="L141" s="1"/>
      <c r="M141" s="1"/>
      <c r="N141" s="1"/>
    </row>
    <row r="142" spans="1:14" ht="15">
      <c r="A142" s="1"/>
      <c r="B142" s="1"/>
      <c r="C142" s="1"/>
      <c r="D142" s="1"/>
      <c r="E142" s="1"/>
      <c r="F142" s="1"/>
      <c r="G142" s="1"/>
      <c r="H142" s="1"/>
      <c r="I142" s="1"/>
      <c r="J142" s="1"/>
      <c r="K142" s="1"/>
      <c r="L142" s="1"/>
      <c r="M142" s="1"/>
      <c r="N142" s="1"/>
    </row>
    <row r="143" spans="1:14" ht="15">
      <c r="A143" s="1"/>
      <c r="B143" s="1"/>
      <c r="C143" s="1"/>
      <c r="D143" s="1"/>
      <c r="E143" s="1"/>
      <c r="F143" s="1"/>
      <c r="G143" s="1"/>
      <c r="H143" s="1"/>
      <c r="I143" s="1"/>
      <c r="J143" s="1"/>
      <c r="K143" s="1"/>
      <c r="L143" s="1"/>
      <c r="M143" s="1"/>
      <c r="N143" s="1"/>
    </row>
    <row r="144" spans="1:14" ht="15">
      <c r="A144" s="1"/>
      <c r="B144" s="1"/>
      <c r="C144" s="1"/>
      <c r="D144" s="1"/>
      <c r="E144" s="1"/>
      <c r="F144" s="1"/>
      <c r="G144" s="1"/>
      <c r="H144" s="1"/>
      <c r="I144" s="1"/>
      <c r="J144" s="1"/>
      <c r="K144" s="1"/>
      <c r="L144" s="1"/>
      <c r="M144" s="1"/>
      <c r="N144" s="1"/>
    </row>
    <row r="145" spans="1:14" ht="15">
      <c r="A145" s="1"/>
      <c r="B145" s="1"/>
      <c r="C145" s="1"/>
      <c r="D145" s="1"/>
      <c r="E145" s="1"/>
      <c r="F145" s="1"/>
      <c r="G145" s="1"/>
      <c r="H145" s="1"/>
      <c r="I145" s="1"/>
      <c r="J145" s="1"/>
      <c r="K145" s="1"/>
      <c r="L145" s="1"/>
      <c r="M145" s="1"/>
      <c r="N145" s="1"/>
    </row>
    <row r="146" spans="1:14" ht="15">
      <c r="A146" s="1"/>
      <c r="B146" s="1"/>
      <c r="C146" s="1"/>
      <c r="D146" s="1"/>
      <c r="E146" s="1"/>
      <c r="F146" s="1"/>
      <c r="G146" s="1"/>
      <c r="H146" s="1"/>
      <c r="I146" s="1"/>
      <c r="J146" s="1"/>
      <c r="K146" s="1"/>
      <c r="L146" s="1"/>
      <c r="M146" s="1"/>
      <c r="N146" s="1"/>
    </row>
    <row r="147" spans="1:14" ht="15">
      <c r="A147" s="1"/>
      <c r="B147" s="1"/>
      <c r="C147" s="1"/>
      <c r="D147" s="1"/>
      <c r="E147" s="1"/>
      <c r="F147" s="1"/>
      <c r="G147" s="1"/>
      <c r="H147" s="1"/>
      <c r="I147" s="1"/>
      <c r="J147" s="1"/>
      <c r="K147" s="1"/>
      <c r="L147" s="1"/>
      <c r="M147" s="1"/>
      <c r="N147" s="1"/>
    </row>
    <row r="148" spans="1:14" ht="15">
      <c r="A148" s="1"/>
      <c r="B148" s="1"/>
      <c r="C148" s="1"/>
      <c r="D148" s="1"/>
      <c r="E148" s="1"/>
      <c r="F148" s="1"/>
      <c r="G148" s="1"/>
      <c r="H148" s="1"/>
      <c r="I148" s="1"/>
      <c r="J148" s="1"/>
      <c r="K148" s="1"/>
      <c r="L148" s="1"/>
      <c r="M148" s="1"/>
      <c r="N148" s="1"/>
    </row>
  </sheetData>
  <sheetProtection/>
  <printOptions/>
  <pageMargins left="0.75" right="0.75" top="1" bottom="1" header="0.5" footer="0.5"/>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1:O20"/>
  <sheetViews>
    <sheetView zoomScalePageLayoutView="0" workbookViewId="0" topLeftCell="A1">
      <selection activeCell="F2" sqref="F2"/>
    </sheetView>
  </sheetViews>
  <sheetFormatPr defaultColWidth="9.140625" defaultRowHeight="15"/>
  <cols>
    <col min="1" max="1" width="22.7109375" style="0" customWidth="1"/>
    <col min="7" max="9" width="10.7109375" style="0" customWidth="1"/>
    <col min="10" max="10" width="13.00390625" style="0" customWidth="1"/>
    <col min="11" max="11" width="12.28125" style="0" customWidth="1"/>
    <col min="12" max="12" width="12.421875" style="0" customWidth="1"/>
    <col min="13" max="13" width="13.00390625" style="0" customWidth="1"/>
    <col min="14" max="14" width="12.140625" style="0" customWidth="1"/>
    <col min="15" max="15" width="14.00390625" style="0" customWidth="1"/>
  </cols>
  <sheetData>
    <row r="1" spans="1:15" ht="85.5" customHeight="1">
      <c r="A1" s="83" t="s">
        <v>85</v>
      </c>
      <c r="B1" s="86" t="s">
        <v>86</v>
      </c>
      <c r="C1" s="83" t="s">
        <v>87</v>
      </c>
      <c r="D1" s="83" t="s">
        <v>366</v>
      </c>
      <c r="E1" s="84" t="s">
        <v>88</v>
      </c>
      <c r="F1" s="84" t="s">
        <v>89</v>
      </c>
      <c r="G1" s="87" t="s">
        <v>82</v>
      </c>
      <c r="H1" s="87" t="s">
        <v>83</v>
      </c>
      <c r="I1" s="87" t="s">
        <v>84</v>
      </c>
      <c r="J1" s="77" t="s">
        <v>352</v>
      </c>
      <c r="K1" s="77" t="s">
        <v>353</v>
      </c>
      <c r="L1" s="77" t="s">
        <v>354</v>
      </c>
      <c r="M1" s="85" t="s">
        <v>341</v>
      </c>
      <c r="N1" s="85" t="s">
        <v>343</v>
      </c>
      <c r="O1" s="85" t="s">
        <v>342</v>
      </c>
    </row>
    <row r="2" spans="1:15" ht="15">
      <c r="A2" s="1">
        <v>12919</v>
      </c>
      <c r="B2" s="1">
        <f>A2*(1/12)</f>
        <v>1076.5833333333333</v>
      </c>
      <c r="C2" s="1">
        <v>944</v>
      </c>
      <c r="D2" s="1">
        <f>33*0.3</f>
        <v>9.9</v>
      </c>
      <c r="E2" s="1">
        <f>C2*(D2/12)</f>
        <v>778.8000000000001</v>
      </c>
      <c r="F2" s="1">
        <f>E2/B2</f>
        <v>0.7233996439352892</v>
      </c>
      <c r="G2" s="79">
        <f>0.0308*(F2)^5-0.2562*(F2)^4+0.8634*(F2)^3-1.5285*(F2)^2+1.501*(F2)-0.013</f>
        <v>0.5357380042693488</v>
      </c>
      <c r="H2" s="79">
        <f>0.0304*(F2)^5-0.2619*(F2)^4+0.9161*(F2)^3-1.6837*(F2)^2+1.7072*(F2)-0.0091</f>
        <v>0.6258956885617134</v>
      </c>
      <c r="I2" s="79">
        <f>0.0326*(F2)^5-0.2806*(F2)^4+0.9816*(F2)^3-1.8039*(F2)^2+1.8292*(F2)-0.0098</f>
        <v>0.6706594539212568</v>
      </c>
      <c r="J2" s="1"/>
      <c r="K2" s="1"/>
      <c r="L2" s="1"/>
      <c r="M2" s="1">
        <f>J2*G2</f>
        <v>0</v>
      </c>
      <c r="N2" s="1">
        <f>K2*H2</f>
        <v>0</v>
      </c>
      <c r="O2" s="1">
        <f>L2*I2</f>
        <v>0</v>
      </c>
    </row>
    <row r="3" spans="1:15" ht="15">
      <c r="A3" s="1">
        <v>12919</v>
      </c>
      <c r="B3" s="1">
        <f aca="true" t="shared" si="0" ref="B3:B20">A3*1/12</f>
        <v>1076.5833333333333</v>
      </c>
      <c r="C3" s="1">
        <v>944</v>
      </c>
      <c r="D3" s="1">
        <v>33</v>
      </c>
      <c r="E3" s="1">
        <f aca="true" t="shared" si="1" ref="E3:E13">C3*(D3/12)</f>
        <v>2596</v>
      </c>
      <c r="F3" s="1">
        <f>E3/B3</f>
        <v>2.411332146450964</v>
      </c>
      <c r="G3" s="79">
        <f aca="true" t="shared" si="2" ref="G3:G13">0.0308*(F3)^5-0.2562*(F3)^4+0.8634*(F3)^3-1.5285*(F3)^2+1.501*(F3)-0.013</f>
        <v>0.6735783468139526</v>
      </c>
      <c r="H3" s="79">
        <f aca="true" t="shared" si="3" ref="H3:H13">0.0304*(F3)^5-0.2619*(F3)^4+0.9161*(F3)^3-1.6837*(F3)^2+1.7072*(F3)-0.0091</f>
        <v>0.785855377899468</v>
      </c>
      <c r="I3" s="79">
        <f aca="true" t="shared" si="4" ref="I3:I13">0.0326*(F3)^5-0.2806*(F3)^4+0.9816*(F3)^3-1.8039*(F3)^2+1.8292*(F3)-0.0098</f>
        <v>0.8459215657521535</v>
      </c>
      <c r="J3" s="1"/>
      <c r="K3" s="1"/>
      <c r="L3" s="1"/>
      <c r="M3" s="1">
        <f aca="true" t="shared" si="5" ref="M3:M13">J3*G3</f>
        <v>0</v>
      </c>
      <c r="N3" s="1">
        <f aca="true" t="shared" si="6" ref="N3:N13">K3*H3</f>
        <v>0</v>
      </c>
      <c r="O3" s="1">
        <f aca="true" t="shared" si="7" ref="O3:O13">L3*I3</f>
        <v>0</v>
      </c>
    </row>
    <row r="4" spans="1:15" ht="15">
      <c r="A4" s="1"/>
      <c r="B4" s="1">
        <f t="shared" si="0"/>
        <v>0</v>
      </c>
      <c r="C4" s="1"/>
      <c r="D4" s="1"/>
      <c r="E4" s="1">
        <f t="shared" si="1"/>
        <v>0</v>
      </c>
      <c r="F4" s="1">
        <v>2.8</v>
      </c>
      <c r="G4" s="79">
        <f t="shared" si="2"/>
        <v>0.713023424000001</v>
      </c>
      <c r="H4" s="79">
        <f t="shared" si="3"/>
        <v>0.8151904319999989</v>
      </c>
      <c r="I4" s="79">
        <f t="shared" si="4"/>
        <v>0.8807998080000001</v>
      </c>
      <c r="J4" s="1"/>
      <c r="K4" s="1"/>
      <c r="L4" s="1"/>
      <c r="M4" s="1">
        <f t="shared" si="5"/>
        <v>0</v>
      </c>
      <c r="N4" s="1">
        <f t="shared" si="6"/>
        <v>0</v>
      </c>
      <c r="O4" s="1">
        <f t="shared" si="7"/>
        <v>0</v>
      </c>
    </row>
    <row r="5" spans="1:15" ht="15">
      <c r="A5" s="1"/>
      <c r="B5" s="1">
        <f t="shared" si="0"/>
        <v>0</v>
      </c>
      <c r="C5" s="1"/>
      <c r="D5" s="1"/>
      <c r="E5" s="1">
        <f t="shared" si="1"/>
        <v>0</v>
      </c>
      <c r="F5" s="1">
        <v>1</v>
      </c>
      <c r="G5" s="79">
        <f t="shared" si="2"/>
        <v>0.5974999999999998</v>
      </c>
      <c r="H5" s="79">
        <f t="shared" si="3"/>
        <v>0.6990000000000001</v>
      </c>
      <c r="I5" s="79">
        <f t="shared" si="4"/>
        <v>0.7490999999999999</v>
      </c>
      <c r="J5" s="1"/>
      <c r="K5" s="1"/>
      <c r="L5" s="1"/>
      <c r="M5" s="1">
        <f t="shared" si="5"/>
        <v>0</v>
      </c>
      <c r="N5" s="1">
        <f t="shared" si="6"/>
        <v>0</v>
      </c>
      <c r="O5" s="1">
        <f t="shared" si="7"/>
        <v>0</v>
      </c>
    </row>
    <row r="6" spans="1:15" ht="15">
      <c r="A6" s="1"/>
      <c r="B6" s="1">
        <f t="shared" si="0"/>
        <v>0</v>
      </c>
      <c r="C6" s="1"/>
      <c r="D6" s="1"/>
      <c r="E6" s="1">
        <f t="shared" si="1"/>
        <v>0</v>
      </c>
      <c r="F6" s="1">
        <v>3</v>
      </c>
      <c r="G6" s="79">
        <f t="shared" si="2"/>
        <v>0.7775000000000015</v>
      </c>
      <c r="H6" s="79">
        <f t="shared" si="3"/>
        <v>0.8671999999999979</v>
      </c>
      <c r="I6" s="79">
        <f t="shared" si="4"/>
        <v>0.9390999999999992</v>
      </c>
      <c r="J6" s="1"/>
      <c r="K6" s="1"/>
      <c r="L6" s="1"/>
      <c r="M6" s="1">
        <f t="shared" si="5"/>
        <v>0</v>
      </c>
      <c r="N6" s="1">
        <f t="shared" si="6"/>
        <v>0</v>
      </c>
      <c r="O6" s="1">
        <f t="shared" si="7"/>
        <v>0</v>
      </c>
    </row>
    <row r="7" spans="1:15" ht="15">
      <c r="A7" s="1"/>
      <c r="B7" s="1">
        <f t="shared" si="0"/>
        <v>0</v>
      </c>
      <c r="C7" s="1"/>
      <c r="D7" s="1"/>
      <c r="E7" s="1">
        <f t="shared" si="1"/>
        <v>0</v>
      </c>
      <c r="F7" s="1">
        <v>3.2</v>
      </c>
      <c r="G7" s="79">
        <f t="shared" si="2"/>
        <v>0.9004991360000022</v>
      </c>
      <c r="H7" s="79">
        <f t="shared" si="3"/>
        <v>0.9699586879999923</v>
      </c>
      <c r="I7" s="79">
        <f t="shared" si="4"/>
        <v>1.0524750719999922</v>
      </c>
      <c r="J7" s="1"/>
      <c r="K7" s="1"/>
      <c r="L7" s="1"/>
      <c r="M7" s="1">
        <f t="shared" si="5"/>
        <v>0</v>
      </c>
      <c r="N7" s="1">
        <f t="shared" si="6"/>
        <v>0</v>
      </c>
      <c r="O7" s="1">
        <f t="shared" si="7"/>
        <v>0</v>
      </c>
    </row>
    <row r="8" spans="1:15" ht="15">
      <c r="A8" s="1"/>
      <c r="B8" s="1">
        <f t="shared" si="0"/>
        <v>0</v>
      </c>
      <c r="C8" s="1"/>
      <c r="D8" s="1"/>
      <c r="E8" s="1">
        <f t="shared" si="1"/>
        <v>0</v>
      </c>
      <c r="F8" s="1" t="e">
        <f aca="true" t="shared" si="8" ref="F8:F13">E8/B8</f>
        <v>#DIV/0!</v>
      </c>
      <c r="G8" s="79" t="e">
        <f t="shared" si="2"/>
        <v>#DIV/0!</v>
      </c>
      <c r="H8" s="79" t="e">
        <f t="shared" si="3"/>
        <v>#DIV/0!</v>
      </c>
      <c r="I8" s="79" t="e">
        <f t="shared" si="4"/>
        <v>#DIV/0!</v>
      </c>
      <c r="J8" s="1"/>
      <c r="K8" s="1"/>
      <c r="L8" s="1"/>
      <c r="M8" s="1" t="e">
        <f t="shared" si="5"/>
        <v>#DIV/0!</v>
      </c>
      <c r="N8" s="1" t="e">
        <f t="shared" si="6"/>
        <v>#DIV/0!</v>
      </c>
      <c r="O8" s="1" t="e">
        <f t="shared" si="7"/>
        <v>#DIV/0!</v>
      </c>
    </row>
    <row r="9" spans="1:15" ht="15">
      <c r="A9" s="1"/>
      <c r="B9" s="1">
        <f t="shared" si="0"/>
        <v>0</v>
      </c>
      <c r="C9" s="1"/>
      <c r="D9" s="1"/>
      <c r="E9" s="1">
        <f t="shared" si="1"/>
        <v>0</v>
      </c>
      <c r="F9" s="1" t="e">
        <f t="shared" si="8"/>
        <v>#DIV/0!</v>
      </c>
      <c r="G9" s="79" t="e">
        <f t="shared" si="2"/>
        <v>#DIV/0!</v>
      </c>
      <c r="H9" s="79" t="e">
        <f t="shared" si="3"/>
        <v>#DIV/0!</v>
      </c>
      <c r="I9" s="79" t="e">
        <f t="shared" si="4"/>
        <v>#DIV/0!</v>
      </c>
      <c r="J9" s="1"/>
      <c r="K9" s="1"/>
      <c r="L9" s="1"/>
      <c r="M9" s="1" t="e">
        <f t="shared" si="5"/>
        <v>#DIV/0!</v>
      </c>
      <c r="N9" s="1" t="e">
        <f t="shared" si="6"/>
        <v>#DIV/0!</v>
      </c>
      <c r="O9" s="1" t="e">
        <f t="shared" si="7"/>
        <v>#DIV/0!</v>
      </c>
    </row>
    <row r="10" spans="1:15" ht="15">
      <c r="A10" s="1"/>
      <c r="B10" s="1">
        <f t="shared" si="0"/>
        <v>0</v>
      </c>
      <c r="C10" s="1"/>
      <c r="D10" s="1"/>
      <c r="E10" s="1">
        <f t="shared" si="1"/>
        <v>0</v>
      </c>
      <c r="F10" s="1" t="e">
        <f t="shared" si="8"/>
        <v>#DIV/0!</v>
      </c>
      <c r="G10" s="79" t="e">
        <f t="shared" si="2"/>
        <v>#DIV/0!</v>
      </c>
      <c r="H10" s="79" t="e">
        <f t="shared" si="3"/>
        <v>#DIV/0!</v>
      </c>
      <c r="I10" s="79" t="e">
        <f t="shared" si="4"/>
        <v>#DIV/0!</v>
      </c>
      <c r="J10" s="1"/>
      <c r="K10" s="1"/>
      <c r="L10" s="1"/>
      <c r="M10" s="1" t="e">
        <f t="shared" si="5"/>
        <v>#DIV/0!</v>
      </c>
      <c r="N10" s="1" t="e">
        <f t="shared" si="6"/>
        <v>#DIV/0!</v>
      </c>
      <c r="O10" s="1" t="e">
        <f t="shared" si="7"/>
        <v>#DIV/0!</v>
      </c>
    </row>
    <row r="11" spans="1:15" ht="15">
      <c r="A11" s="1"/>
      <c r="B11" s="1">
        <f t="shared" si="0"/>
        <v>0</v>
      </c>
      <c r="C11" s="1"/>
      <c r="D11" s="1"/>
      <c r="E11" s="1">
        <f t="shared" si="1"/>
        <v>0</v>
      </c>
      <c r="F11" s="1" t="e">
        <f t="shared" si="8"/>
        <v>#DIV/0!</v>
      </c>
      <c r="G11" s="79" t="e">
        <f t="shared" si="2"/>
        <v>#DIV/0!</v>
      </c>
      <c r="H11" s="79" t="e">
        <f t="shared" si="3"/>
        <v>#DIV/0!</v>
      </c>
      <c r="I11" s="79" t="e">
        <f t="shared" si="4"/>
        <v>#DIV/0!</v>
      </c>
      <c r="J11" s="1"/>
      <c r="K11" s="1"/>
      <c r="L11" s="1"/>
      <c r="M11" s="1" t="e">
        <f t="shared" si="5"/>
        <v>#DIV/0!</v>
      </c>
      <c r="N11" s="1" t="e">
        <f t="shared" si="6"/>
        <v>#DIV/0!</v>
      </c>
      <c r="O11" s="1" t="e">
        <f t="shared" si="7"/>
        <v>#DIV/0!</v>
      </c>
    </row>
    <row r="12" spans="1:15" ht="15">
      <c r="A12" s="1"/>
      <c r="B12" s="1">
        <f t="shared" si="0"/>
        <v>0</v>
      </c>
      <c r="C12" s="1"/>
      <c r="D12" s="1"/>
      <c r="E12" s="1">
        <f t="shared" si="1"/>
        <v>0</v>
      </c>
      <c r="F12" s="1" t="e">
        <f t="shared" si="8"/>
        <v>#DIV/0!</v>
      </c>
      <c r="G12" s="79" t="e">
        <f t="shared" si="2"/>
        <v>#DIV/0!</v>
      </c>
      <c r="H12" s="79" t="e">
        <f t="shared" si="3"/>
        <v>#DIV/0!</v>
      </c>
      <c r="I12" s="79" t="e">
        <f t="shared" si="4"/>
        <v>#DIV/0!</v>
      </c>
      <c r="J12" s="1"/>
      <c r="K12" s="1"/>
      <c r="L12" s="1"/>
      <c r="M12" s="1" t="e">
        <f t="shared" si="5"/>
        <v>#DIV/0!</v>
      </c>
      <c r="N12" s="1" t="e">
        <f t="shared" si="6"/>
        <v>#DIV/0!</v>
      </c>
      <c r="O12" s="1" t="e">
        <f t="shared" si="7"/>
        <v>#DIV/0!</v>
      </c>
    </row>
    <row r="13" spans="1:15" ht="15">
      <c r="A13" s="1"/>
      <c r="B13" s="1">
        <f t="shared" si="0"/>
        <v>0</v>
      </c>
      <c r="C13" s="1"/>
      <c r="D13" s="1"/>
      <c r="E13" s="1">
        <f t="shared" si="1"/>
        <v>0</v>
      </c>
      <c r="F13" s="1" t="e">
        <f t="shared" si="8"/>
        <v>#DIV/0!</v>
      </c>
      <c r="G13" s="79" t="e">
        <f t="shared" si="2"/>
        <v>#DIV/0!</v>
      </c>
      <c r="H13" s="79" t="e">
        <f t="shared" si="3"/>
        <v>#DIV/0!</v>
      </c>
      <c r="I13" s="79" t="e">
        <f t="shared" si="4"/>
        <v>#DIV/0!</v>
      </c>
      <c r="J13" s="1"/>
      <c r="K13" s="1"/>
      <c r="L13" s="1"/>
      <c r="M13" s="1" t="e">
        <f t="shared" si="5"/>
        <v>#DIV/0!</v>
      </c>
      <c r="N13" s="1" t="e">
        <f t="shared" si="6"/>
        <v>#DIV/0!</v>
      </c>
      <c r="O13" s="1" t="e">
        <f t="shared" si="7"/>
        <v>#DIV/0!</v>
      </c>
    </row>
    <row r="14" spans="1:15" ht="15">
      <c r="A14" s="1"/>
      <c r="B14" s="1">
        <f t="shared" si="0"/>
        <v>0</v>
      </c>
      <c r="C14" s="1"/>
      <c r="D14" s="1"/>
      <c r="E14" s="1">
        <f aca="true" t="shared" si="9" ref="E14:E20">C14*(D14/12)</f>
        <v>0</v>
      </c>
      <c r="F14" s="1" t="e">
        <f aca="true" t="shared" si="10" ref="F14:F20">E14/B14</f>
        <v>#DIV/0!</v>
      </c>
      <c r="G14" s="79" t="e">
        <f aca="true" t="shared" si="11" ref="G14:G20">0.0308*(F14)^5-0.2562*(F14)^4+0.8634*(F14)^3-1.5285*(F14)^2+1.501*(F14)-0.013</f>
        <v>#DIV/0!</v>
      </c>
      <c r="H14" s="79" t="e">
        <f aca="true" t="shared" si="12" ref="H14:H20">0.0304*(F14)^5-0.2619*(F14)^4+0.9161*(F14)^3-1.6837*(F14)^2+1.7072*(F14)-0.0091</f>
        <v>#DIV/0!</v>
      </c>
      <c r="I14" s="79" t="e">
        <f aca="true" t="shared" si="13" ref="I14:I20">0.0326*(F14)^5-0.2806*(F14)^4+0.9816*(F14)^3-1.8039*(F14)^2+1.8292*(F14)-0.0098</f>
        <v>#DIV/0!</v>
      </c>
      <c r="J14" s="1"/>
      <c r="K14" s="1"/>
      <c r="L14" s="1"/>
      <c r="M14" s="1" t="e">
        <f aca="true" t="shared" si="14" ref="M14:M20">J14*G14</f>
        <v>#DIV/0!</v>
      </c>
      <c r="N14" s="1" t="e">
        <f aca="true" t="shared" si="15" ref="N14:N20">K14*H14</f>
        <v>#DIV/0!</v>
      </c>
      <c r="O14" s="1" t="e">
        <f aca="true" t="shared" si="16" ref="O14:O20">L14*I14</f>
        <v>#DIV/0!</v>
      </c>
    </row>
    <row r="15" spans="1:15" ht="15">
      <c r="A15" s="1"/>
      <c r="B15" s="1">
        <f t="shared" si="0"/>
        <v>0</v>
      </c>
      <c r="C15" s="1"/>
      <c r="D15" s="1"/>
      <c r="E15" s="1">
        <f t="shared" si="9"/>
        <v>0</v>
      </c>
      <c r="F15" s="1" t="e">
        <f t="shared" si="10"/>
        <v>#DIV/0!</v>
      </c>
      <c r="G15" s="79" t="e">
        <f t="shared" si="11"/>
        <v>#DIV/0!</v>
      </c>
      <c r="H15" s="79" t="e">
        <f t="shared" si="12"/>
        <v>#DIV/0!</v>
      </c>
      <c r="I15" s="79" t="e">
        <f t="shared" si="13"/>
        <v>#DIV/0!</v>
      </c>
      <c r="J15" s="1"/>
      <c r="K15" s="1"/>
      <c r="L15" s="1"/>
      <c r="M15" s="1" t="e">
        <f t="shared" si="14"/>
        <v>#DIV/0!</v>
      </c>
      <c r="N15" s="1" t="e">
        <f t="shared" si="15"/>
        <v>#DIV/0!</v>
      </c>
      <c r="O15" s="1" t="e">
        <f t="shared" si="16"/>
        <v>#DIV/0!</v>
      </c>
    </row>
    <row r="16" spans="1:15" ht="15">
      <c r="A16" s="1"/>
      <c r="B16" s="1">
        <f t="shared" si="0"/>
        <v>0</v>
      </c>
      <c r="C16" s="1"/>
      <c r="D16" s="1"/>
      <c r="E16" s="1">
        <f t="shared" si="9"/>
        <v>0</v>
      </c>
      <c r="F16" s="1" t="e">
        <f t="shared" si="10"/>
        <v>#DIV/0!</v>
      </c>
      <c r="G16" s="79" t="e">
        <f t="shared" si="11"/>
        <v>#DIV/0!</v>
      </c>
      <c r="H16" s="79" t="e">
        <f t="shared" si="12"/>
        <v>#DIV/0!</v>
      </c>
      <c r="I16" s="79" t="e">
        <f t="shared" si="13"/>
        <v>#DIV/0!</v>
      </c>
      <c r="J16" s="1"/>
      <c r="K16" s="1"/>
      <c r="L16" s="1"/>
      <c r="M16" s="1" t="e">
        <f t="shared" si="14"/>
        <v>#DIV/0!</v>
      </c>
      <c r="N16" s="1" t="e">
        <f t="shared" si="15"/>
        <v>#DIV/0!</v>
      </c>
      <c r="O16" s="1" t="e">
        <f t="shared" si="16"/>
        <v>#DIV/0!</v>
      </c>
    </row>
    <row r="17" spans="1:15" ht="15">
      <c r="A17" s="1"/>
      <c r="B17" s="1">
        <f t="shared" si="0"/>
        <v>0</v>
      </c>
      <c r="C17" s="1"/>
      <c r="D17" s="1"/>
      <c r="E17" s="1">
        <f t="shared" si="9"/>
        <v>0</v>
      </c>
      <c r="F17" s="1" t="e">
        <f t="shared" si="10"/>
        <v>#DIV/0!</v>
      </c>
      <c r="G17" s="79" t="e">
        <f t="shared" si="11"/>
        <v>#DIV/0!</v>
      </c>
      <c r="H17" s="79" t="e">
        <f t="shared" si="12"/>
        <v>#DIV/0!</v>
      </c>
      <c r="I17" s="79" t="e">
        <f t="shared" si="13"/>
        <v>#DIV/0!</v>
      </c>
      <c r="J17" s="1"/>
      <c r="K17" s="1"/>
      <c r="L17" s="1"/>
      <c r="M17" s="1" t="e">
        <f t="shared" si="14"/>
        <v>#DIV/0!</v>
      </c>
      <c r="N17" s="1" t="e">
        <f t="shared" si="15"/>
        <v>#DIV/0!</v>
      </c>
      <c r="O17" s="1" t="e">
        <f t="shared" si="16"/>
        <v>#DIV/0!</v>
      </c>
    </row>
    <row r="18" spans="1:15" ht="15">
      <c r="A18" s="1"/>
      <c r="B18" s="1">
        <f t="shared" si="0"/>
        <v>0</v>
      </c>
      <c r="C18" s="1"/>
      <c r="D18" s="1"/>
      <c r="E18" s="1">
        <f t="shared" si="9"/>
        <v>0</v>
      </c>
      <c r="F18" s="1" t="e">
        <f t="shared" si="10"/>
        <v>#DIV/0!</v>
      </c>
      <c r="G18" s="79" t="e">
        <f t="shared" si="11"/>
        <v>#DIV/0!</v>
      </c>
      <c r="H18" s="79" t="e">
        <f t="shared" si="12"/>
        <v>#DIV/0!</v>
      </c>
      <c r="I18" s="79" t="e">
        <f t="shared" si="13"/>
        <v>#DIV/0!</v>
      </c>
      <c r="J18" s="1"/>
      <c r="K18" s="1"/>
      <c r="L18" s="1"/>
      <c r="M18" s="1" t="e">
        <f t="shared" si="14"/>
        <v>#DIV/0!</v>
      </c>
      <c r="N18" s="1" t="e">
        <f t="shared" si="15"/>
        <v>#DIV/0!</v>
      </c>
      <c r="O18" s="1" t="e">
        <f t="shared" si="16"/>
        <v>#DIV/0!</v>
      </c>
    </row>
    <row r="19" spans="1:15" ht="15">
      <c r="A19" s="1"/>
      <c r="B19" s="1">
        <f t="shared" si="0"/>
        <v>0</v>
      </c>
      <c r="C19" s="1"/>
      <c r="D19" s="1"/>
      <c r="E19" s="1">
        <f t="shared" si="9"/>
        <v>0</v>
      </c>
      <c r="F19" s="1" t="e">
        <f t="shared" si="10"/>
        <v>#DIV/0!</v>
      </c>
      <c r="G19" s="79" t="e">
        <f t="shared" si="11"/>
        <v>#DIV/0!</v>
      </c>
      <c r="H19" s="79" t="e">
        <f t="shared" si="12"/>
        <v>#DIV/0!</v>
      </c>
      <c r="I19" s="79" t="e">
        <f t="shared" si="13"/>
        <v>#DIV/0!</v>
      </c>
      <c r="J19" s="1"/>
      <c r="K19" s="1"/>
      <c r="L19" s="1"/>
      <c r="M19" s="1" t="e">
        <f t="shared" si="14"/>
        <v>#DIV/0!</v>
      </c>
      <c r="N19" s="1" t="e">
        <f t="shared" si="15"/>
        <v>#DIV/0!</v>
      </c>
      <c r="O19" s="1" t="e">
        <f t="shared" si="16"/>
        <v>#DIV/0!</v>
      </c>
    </row>
    <row r="20" spans="1:15" ht="15">
      <c r="A20" s="1"/>
      <c r="B20" s="1">
        <f t="shared" si="0"/>
        <v>0</v>
      </c>
      <c r="C20" s="1"/>
      <c r="D20" s="1"/>
      <c r="E20" s="1">
        <f t="shared" si="9"/>
        <v>0</v>
      </c>
      <c r="F20" s="1" t="e">
        <f t="shared" si="10"/>
        <v>#DIV/0!</v>
      </c>
      <c r="G20" s="79" t="e">
        <f t="shared" si="11"/>
        <v>#DIV/0!</v>
      </c>
      <c r="H20" s="79" t="e">
        <f t="shared" si="12"/>
        <v>#DIV/0!</v>
      </c>
      <c r="I20" s="79" t="e">
        <f t="shared" si="13"/>
        <v>#DIV/0!</v>
      </c>
      <c r="J20" s="1"/>
      <c r="K20" s="1"/>
      <c r="L20" s="1"/>
      <c r="M20" s="1" t="e">
        <f t="shared" si="14"/>
        <v>#DIV/0!</v>
      </c>
      <c r="N20" s="1" t="e">
        <f t="shared" si="15"/>
        <v>#DIV/0!</v>
      </c>
      <c r="O20" s="1" t="e">
        <f t="shared" si="16"/>
        <v>#DIV/0!</v>
      </c>
    </row>
  </sheetData>
  <sheetProtection/>
  <printOptions/>
  <pageMargins left="0.75" right="0.75" top="1" bottom="1" header="0.5" footer="0.5"/>
  <pageSetup horizontalDpi="600" verticalDpi="600" orientation="portrait" r:id="rId1"/>
</worksheet>
</file>

<file path=xl/worksheets/sheet16.xml><?xml version="1.0" encoding="utf-8"?>
<worksheet xmlns="http://schemas.openxmlformats.org/spreadsheetml/2006/main" xmlns:r="http://schemas.openxmlformats.org/officeDocument/2006/relationships">
  <dimension ref="A1:P32"/>
  <sheetViews>
    <sheetView zoomScalePageLayoutView="0" workbookViewId="0" topLeftCell="L1">
      <selection activeCell="O2" sqref="O2"/>
    </sheetView>
  </sheetViews>
  <sheetFormatPr defaultColWidth="9.140625" defaultRowHeight="15"/>
  <cols>
    <col min="1" max="1" width="14.28125" style="0" hidden="1" customWidth="1"/>
    <col min="2" max="2" width="14.7109375" style="0" hidden="1" customWidth="1"/>
    <col min="3" max="3" width="12.421875" style="0" hidden="1" customWidth="1"/>
    <col min="4" max="4" width="0" style="0" hidden="1" customWidth="1"/>
    <col min="5" max="5" width="18.57421875" style="0" hidden="1" customWidth="1"/>
    <col min="6" max="6" width="30.421875" style="0" hidden="1" customWidth="1"/>
    <col min="7" max="7" width="10.7109375" style="0" hidden="1" customWidth="1"/>
    <col min="8" max="8" width="21.28125" style="0" hidden="1" customWidth="1"/>
    <col min="9" max="9" width="19.57421875" style="0" hidden="1" customWidth="1"/>
    <col min="10" max="10" width="14.57421875" style="0" hidden="1" customWidth="1"/>
    <col min="11" max="11" width="17.57421875" style="0" hidden="1" customWidth="1"/>
    <col min="12" max="12" width="17.57421875" style="0" customWidth="1"/>
    <col min="13" max="13" width="15.57421875" style="0" customWidth="1"/>
    <col min="14" max="14" width="12.7109375" style="0" customWidth="1"/>
    <col min="15" max="15" width="13.140625" style="0" customWidth="1"/>
  </cols>
  <sheetData>
    <row r="1" spans="1:16" s="1" customFormat="1" ht="31.5">
      <c r="A1" s="3" t="s">
        <v>17</v>
      </c>
      <c r="B1" s="3" t="s">
        <v>21</v>
      </c>
      <c r="C1" s="3" t="s">
        <v>18</v>
      </c>
      <c r="D1" s="3" t="s">
        <v>34</v>
      </c>
      <c r="E1" s="3" t="s">
        <v>35</v>
      </c>
      <c r="F1" s="4" t="s">
        <v>19</v>
      </c>
      <c r="G1" s="4" t="s">
        <v>26</v>
      </c>
      <c r="H1" s="3" t="s">
        <v>20</v>
      </c>
      <c r="I1" s="5" t="s">
        <v>23</v>
      </c>
      <c r="J1" s="6" t="s">
        <v>50</v>
      </c>
      <c r="K1" s="88" t="s">
        <v>28</v>
      </c>
      <c r="L1" s="90" t="s">
        <v>355</v>
      </c>
      <c r="M1" s="91" t="s">
        <v>341</v>
      </c>
      <c r="N1" s="91" t="s">
        <v>343</v>
      </c>
      <c r="O1" s="91" t="s">
        <v>342</v>
      </c>
      <c r="P1" s="68"/>
    </row>
    <row r="2" spans="1:16" ht="15.75">
      <c r="A2" s="10"/>
      <c r="B2" s="11"/>
      <c r="C2" s="11"/>
      <c r="D2" s="11"/>
      <c r="E2" s="11"/>
      <c r="F2" s="11"/>
      <c r="G2" s="11"/>
      <c r="H2" s="11"/>
      <c r="I2" s="12"/>
      <c r="J2" s="13">
        <v>0.38</v>
      </c>
      <c r="K2" s="89">
        <v>0.38</v>
      </c>
      <c r="L2" s="92"/>
      <c r="M2" s="93">
        <f aca="true" t="shared" si="0" ref="M2:M9">L2*4.71</f>
        <v>0</v>
      </c>
      <c r="N2" s="93">
        <f aca="true" t="shared" si="1" ref="N2:N9">L2*0.19</f>
        <v>0</v>
      </c>
      <c r="O2" s="93">
        <f aca="true" t="shared" si="2" ref="O2:O9">L2*31</f>
        <v>0</v>
      </c>
      <c r="P2" s="69"/>
    </row>
    <row r="3" spans="1:16" s="2" customFormat="1" ht="15.75">
      <c r="A3" s="10"/>
      <c r="B3" s="11"/>
      <c r="C3" s="11"/>
      <c r="D3" s="11"/>
      <c r="E3" s="11"/>
      <c r="F3" s="11"/>
      <c r="G3" s="11"/>
      <c r="H3" s="11"/>
      <c r="I3" s="10"/>
      <c r="J3" s="13">
        <v>0.03673094582185491</v>
      </c>
      <c r="K3" s="89">
        <v>0.1147842056932966</v>
      </c>
      <c r="L3" s="92"/>
      <c r="M3" s="93">
        <f t="shared" si="0"/>
        <v>0</v>
      </c>
      <c r="N3" s="93">
        <f t="shared" si="1"/>
        <v>0</v>
      </c>
      <c r="O3" s="93">
        <f t="shared" si="2"/>
        <v>0</v>
      </c>
      <c r="P3" s="70"/>
    </row>
    <row r="4" spans="12:16" ht="15.75">
      <c r="L4" s="94"/>
      <c r="M4" s="93">
        <f t="shared" si="0"/>
        <v>0</v>
      </c>
      <c r="N4" s="93">
        <f t="shared" si="1"/>
        <v>0</v>
      </c>
      <c r="O4" s="93">
        <f t="shared" si="2"/>
        <v>0</v>
      </c>
      <c r="P4" s="71"/>
    </row>
    <row r="5" spans="12:16" ht="15.75">
      <c r="L5" s="94"/>
      <c r="M5" s="93">
        <f t="shared" si="0"/>
        <v>0</v>
      </c>
      <c r="N5" s="93">
        <f t="shared" si="1"/>
        <v>0</v>
      </c>
      <c r="O5" s="93">
        <f t="shared" si="2"/>
        <v>0</v>
      </c>
      <c r="P5" s="71"/>
    </row>
    <row r="6" spans="12:16" ht="15.75">
      <c r="L6" s="94"/>
      <c r="M6" s="93">
        <f t="shared" si="0"/>
        <v>0</v>
      </c>
      <c r="N6" s="93">
        <f t="shared" si="1"/>
        <v>0</v>
      </c>
      <c r="O6" s="93">
        <f t="shared" si="2"/>
        <v>0</v>
      </c>
      <c r="P6" s="71"/>
    </row>
    <row r="7" spans="12:16" ht="15.75">
      <c r="L7" s="94"/>
      <c r="M7" s="93">
        <f t="shared" si="0"/>
        <v>0</v>
      </c>
      <c r="N7" s="93">
        <f t="shared" si="1"/>
        <v>0</v>
      </c>
      <c r="O7" s="93">
        <f t="shared" si="2"/>
        <v>0</v>
      </c>
      <c r="P7" s="71"/>
    </row>
    <row r="8" spans="12:16" ht="15.75">
      <c r="L8" s="94"/>
      <c r="M8" s="93">
        <f t="shared" si="0"/>
        <v>0</v>
      </c>
      <c r="N8" s="93">
        <f t="shared" si="1"/>
        <v>0</v>
      </c>
      <c r="O8" s="93">
        <f t="shared" si="2"/>
        <v>0</v>
      </c>
      <c r="P8" s="71"/>
    </row>
    <row r="9" spans="12:16" ht="15.75">
      <c r="L9" s="94"/>
      <c r="M9" s="93">
        <f t="shared" si="0"/>
        <v>0</v>
      </c>
      <c r="N9" s="93">
        <f t="shared" si="1"/>
        <v>0</v>
      </c>
      <c r="O9" s="93">
        <f t="shared" si="2"/>
        <v>0</v>
      </c>
      <c r="P9" s="71"/>
    </row>
    <row r="10" spans="1:16" ht="15.75">
      <c r="A10" s="33" t="s">
        <v>59</v>
      </c>
      <c r="L10" s="94"/>
      <c r="M10" s="93">
        <f aca="true" t="shared" si="3" ref="M10:M20">L10*4.71</f>
        <v>0</v>
      </c>
      <c r="N10" s="93">
        <f aca="true" t="shared" si="4" ref="N10:N20">L10*0.19</f>
        <v>0</v>
      </c>
      <c r="O10" s="93">
        <f aca="true" t="shared" si="5" ref="O10:O20">L10*31</f>
        <v>0</v>
      </c>
      <c r="P10" s="71"/>
    </row>
    <row r="11" spans="12:15" ht="15">
      <c r="L11" s="1"/>
      <c r="M11" s="93">
        <f t="shared" si="3"/>
        <v>0</v>
      </c>
      <c r="N11" s="93">
        <f t="shared" si="4"/>
        <v>0</v>
      </c>
      <c r="O11" s="93">
        <f t="shared" si="5"/>
        <v>0</v>
      </c>
    </row>
    <row r="12" spans="12:15" ht="15">
      <c r="L12" s="1"/>
      <c r="M12" s="93">
        <f t="shared" si="3"/>
        <v>0</v>
      </c>
      <c r="N12" s="93">
        <f t="shared" si="4"/>
        <v>0</v>
      </c>
      <c r="O12" s="93">
        <f t="shared" si="5"/>
        <v>0</v>
      </c>
    </row>
    <row r="13" spans="12:15" ht="15">
      <c r="L13" s="1"/>
      <c r="M13" s="93">
        <f t="shared" si="3"/>
        <v>0</v>
      </c>
      <c r="N13" s="93">
        <f t="shared" si="4"/>
        <v>0</v>
      </c>
      <c r="O13" s="93">
        <f t="shared" si="5"/>
        <v>0</v>
      </c>
    </row>
    <row r="14" spans="12:15" ht="15">
      <c r="L14" s="1"/>
      <c r="M14" s="93">
        <f t="shared" si="3"/>
        <v>0</v>
      </c>
      <c r="N14" s="93">
        <f t="shared" si="4"/>
        <v>0</v>
      </c>
      <c r="O14" s="93">
        <f t="shared" si="5"/>
        <v>0</v>
      </c>
    </row>
    <row r="15" spans="12:15" ht="15">
      <c r="L15" s="1"/>
      <c r="M15" s="93">
        <f t="shared" si="3"/>
        <v>0</v>
      </c>
      <c r="N15" s="93">
        <f t="shared" si="4"/>
        <v>0</v>
      </c>
      <c r="O15" s="93">
        <f t="shared" si="5"/>
        <v>0</v>
      </c>
    </row>
    <row r="16" spans="12:15" ht="15">
      <c r="L16" s="1"/>
      <c r="M16" s="93">
        <f t="shared" si="3"/>
        <v>0</v>
      </c>
      <c r="N16" s="93">
        <f t="shared" si="4"/>
        <v>0</v>
      </c>
      <c r="O16" s="93">
        <f t="shared" si="5"/>
        <v>0</v>
      </c>
    </row>
    <row r="17" spans="12:15" ht="15">
      <c r="L17" s="1"/>
      <c r="M17" s="93">
        <f t="shared" si="3"/>
        <v>0</v>
      </c>
      <c r="N17" s="93">
        <f t="shared" si="4"/>
        <v>0</v>
      </c>
      <c r="O17" s="93">
        <f t="shared" si="5"/>
        <v>0</v>
      </c>
    </row>
    <row r="18" spans="12:15" ht="15">
      <c r="L18" s="1"/>
      <c r="M18" s="93">
        <f t="shared" si="3"/>
        <v>0</v>
      </c>
      <c r="N18" s="93">
        <f t="shared" si="4"/>
        <v>0</v>
      </c>
      <c r="O18" s="93">
        <f t="shared" si="5"/>
        <v>0</v>
      </c>
    </row>
    <row r="19" spans="12:15" ht="15">
      <c r="L19" s="1"/>
      <c r="M19" s="93">
        <f t="shared" si="3"/>
        <v>0</v>
      </c>
      <c r="N19" s="93">
        <f t="shared" si="4"/>
        <v>0</v>
      </c>
      <c r="O19" s="93">
        <f t="shared" si="5"/>
        <v>0</v>
      </c>
    </row>
    <row r="20" spans="12:15" ht="15">
      <c r="L20" s="1"/>
      <c r="M20" s="93">
        <f t="shared" si="3"/>
        <v>0</v>
      </c>
      <c r="N20" s="93">
        <f t="shared" si="4"/>
        <v>0</v>
      </c>
      <c r="O20" s="93">
        <f t="shared" si="5"/>
        <v>0</v>
      </c>
    </row>
    <row r="21" spans="13:15" ht="15">
      <c r="M21" s="31"/>
      <c r="N21" s="31"/>
      <c r="O21" s="31"/>
    </row>
    <row r="22" spans="13:15" ht="15">
      <c r="M22" s="31"/>
      <c r="N22" s="31"/>
      <c r="O22" s="31"/>
    </row>
    <row r="23" spans="13:15" ht="15">
      <c r="M23" s="31"/>
      <c r="N23" s="31"/>
      <c r="O23" s="31"/>
    </row>
    <row r="24" spans="13:15" ht="15">
      <c r="M24" s="31"/>
      <c r="N24" s="31"/>
      <c r="O24" s="31"/>
    </row>
    <row r="25" spans="13:15" ht="15">
      <c r="M25" s="31"/>
      <c r="N25" s="31"/>
      <c r="O25" s="31"/>
    </row>
    <row r="26" spans="13:15" ht="15">
      <c r="M26" s="31"/>
      <c r="N26" s="31"/>
      <c r="O26" s="31"/>
    </row>
    <row r="27" spans="13:15" ht="15">
      <c r="M27" s="31"/>
      <c r="N27" s="31"/>
      <c r="O27" s="31"/>
    </row>
    <row r="28" spans="13:15" ht="15">
      <c r="M28" s="31"/>
      <c r="N28" s="31"/>
      <c r="O28" s="31"/>
    </row>
    <row r="29" spans="13:15" ht="15">
      <c r="M29" s="31"/>
      <c r="N29" s="31"/>
      <c r="O29" s="31"/>
    </row>
    <row r="30" spans="13:15" ht="15">
      <c r="M30" s="31"/>
      <c r="N30" s="31"/>
      <c r="O30" s="31"/>
    </row>
    <row r="31" spans="13:15" ht="15">
      <c r="M31" s="31"/>
      <c r="N31" s="31"/>
      <c r="O31" s="31"/>
    </row>
    <row r="32" spans="13:15" ht="15">
      <c r="M32" s="32"/>
      <c r="N32" s="32"/>
      <c r="O32" s="32"/>
    </row>
  </sheetData>
  <sheetProtection/>
  <printOptions/>
  <pageMargins left="0.75" right="0.75" top="1" bottom="1" header="0.5" footer="0.5"/>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Q7"/>
  <sheetViews>
    <sheetView zoomScalePageLayoutView="0" workbookViewId="0" topLeftCell="J1">
      <selection activeCell="S35" sqref="S35"/>
    </sheetView>
  </sheetViews>
  <sheetFormatPr defaultColWidth="9.140625" defaultRowHeight="15"/>
  <cols>
    <col min="1" max="1" width="25.421875" style="0" customWidth="1"/>
    <col min="2" max="5" width="0" style="0" hidden="1" customWidth="1"/>
    <col min="6" max="6" width="36.28125" style="0" hidden="1" customWidth="1"/>
    <col min="7" max="7" width="17.00390625" style="0" hidden="1" customWidth="1"/>
    <col min="8" max="8" width="30.00390625" style="0" hidden="1" customWidth="1"/>
    <col min="9" max="9" width="18.8515625" style="0" hidden="1" customWidth="1"/>
    <col min="10" max="10" width="12.421875" style="0" customWidth="1"/>
    <col min="11" max="11" width="13.57421875" style="0" hidden="1" customWidth="1"/>
    <col min="12" max="12" width="17.8515625" style="0" hidden="1" customWidth="1"/>
    <col min="13" max="13" width="14.421875" style="0" customWidth="1"/>
    <col min="14" max="14" width="15.140625" style="0" customWidth="1"/>
    <col min="15" max="15" width="11.8515625" style="0" customWidth="1"/>
    <col min="17" max="17" width="27.7109375" style="0" customWidth="1"/>
  </cols>
  <sheetData>
    <row r="1" spans="1:17" s="1" customFormat="1" ht="63">
      <c r="A1" s="3" t="s">
        <v>17</v>
      </c>
      <c r="B1" s="3" t="s">
        <v>21</v>
      </c>
      <c r="C1" s="3" t="s">
        <v>18</v>
      </c>
      <c r="D1" s="3" t="s">
        <v>34</v>
      </c>
      <c r="E1" s="3" t="s">
        <v>35</v>
      </c>
      <c r="F1" s="4" t="s">
        <v>19</v>
      </c>
      <c r="G1" s="4" t="s">
        <v>26</v>
      </c>
      <c r="H1" s="3" t="s">
        <v>20</v>
      </c>
      <c r="I1" s="5" t="s">
        <v>23</v>
      </c>
      <c r="J1" s="36" t="s">
        <v>32</v>
      </c>
      <c r="K1" s="6" t="s">
        <v>28</v>
      </c>
      <c r="L1" s="7" t="s">
        <v>53</v>
      </c>
      <c r="M1" s="37" t="s">
        <v>29</v>
      </c>
      <c r="N1" s="37" t="s">
        <v>30</v>
      </c>
      <c r="O1" s="37" t="s">
        <v>31</v>
      </c>
      <c r="Q1" s="1" t="s">
        <v>52</v>
      </c>
    </row>
    <row r="2" spans="1:17" s="2" customFormat="1" ht="45">
      <c r="A2" s="10"/>
      <c r="B2" s="11"/>
      <c r="C2" s="11"/>
      <c r="D2" s="11"/>
      <c r="E2" s="11"/>
      <c r="F2" s="11"/>
      <c r="G2" s="11"/>
      <c r="H2" s="10"/>
      <c r="I2" s="12"/>
      <c r="J2" s="13"/>
      <c r="K2" s="13"/>
      <c r="L2" s="13" t="s">
        <v>36</v>
      </c>
      <c r="M2" s="16" t="e">
        <f>(#REF!*J2)-(#REF!*J2)</f>
        <v>#REF!</v>
      </c>
      <c r="N2" s="13" t="e">
        <f>(#REF!*J2)-(#REF!*J2)</f>
        <v>#REF!</v>
      </c>
      <c r="O2" s="13" t="e">
        <f>(#REF!*J2)-(#REF!*J2)</f>
        <v>#REF!</v>
      </c>
      <c r="Q2" s="30" t="s">
        <v>54</v>
      </c>
    </row>
    <row r="3" spans="1:17" ht="15">
      <c r="A3" s="8"/>
      <c r="B3" s="8"/>
      <c r="C3" s="8"/>
      <c r="D3" s="8"/>
      <c r="E3" s="8"/>
      <c r="F3" s="8"/>
      <c r="G3" s="8"/>
      <c r="H3" s="8"/>
      <c r="I3" s="14"/>
      <c r="J3" s="9"/>
      <c r="K3" s="9"/>
      <c r="L3" s="13">
        <f>43000/43560</f>
        <v>0.9871441689623508</v>
      </c>
      <c r="M3" s="16" t="e">
        <f>(#REF!*J3)-(#REF!*J3)</f>
        <v>#REF!</v>
      </c>
      <c r="N3" s="13" t="e">
        <f>(#REF!*J3)-(#REF!*J3)</f>
        <v>#REF!</v>
      </c>
      <c r="O3" s="13" t="e">
        <f>(#REF!*J3)-(#REF!*J3)</f>
        <v>#REF!</v>
      </c>
      <c r="Q3" s="15"/>
    </row>
    <row r="4" spans="1:17" ht="15">
      <c r="A4" s="8"/>
      <c r="B4" s="8"/>
      <c r="C4" s="8"/>
      <c r="D4" s="8"/>
      <c r="E4" s="8"/>
      <c r="F4" s="8"/>
      <c r="G4" s="8"/>
      <c r="H4" s="8"/>
      <c r="I4" s="14"/>
      <c r="J4" s="9"/>
      <c r="K4" s="9"/>
      <c r="L4" s="13">
        <f>6534/43560</f>
        <v>0.15</v>
      </c>
      <c r="M4" s="16" t="e">
        <f>(#REF!*J4)-(#REF!*J4)</f>
        <v>#REF!</v>
      </c>
      <c r="N4" s="13" t="e">
        <f>(#REF!*J4)-(#REF!*J4)</f>
        <v>#REF!</v>
      </c>
      <c r="O4" s="13" t="e">
        <f>(#REF!*J4)-(#REF!*J4)</f>
        <v>#REF!</v>
      </c>
      <c r="Q4" s="15"/>
    </row>
    <row r="5" spans="1:17" ht="15">
      <c r="A5" s="8"/>
      <c r="B5" s="8"/>
      <c r="C5" s="8"/>
      <c r="D5" s="8"/>
      <c r="E5" s="8"/>
      <c r="F5" s="8"/>
      <c r="G5" s="8"/>
      <c r="H5" s="8"/>
      <c r="I5" s="14"/>
      <c r="J5" s="9"/>
      <c r="K5" s="9"/>
      <c r="L5" s="13">
        <f>43000/43560</f>
        <v>0.9871441689623508</v>
      </c>
      <c r="M5" s="16" t="e">
        <f>(#REF!*J5)-(#REF!*J5)</f>
        <v>#REF!</v>
      </c>
      <c r="N5" s="13" t="e">
        <f>(#REF!*J5)-(#REF!*J5)</f>
        <v>#REF!</v>
      </c>
      <c r="O5" s="13" t="e">
        <f>(#REF!*J5)-(#REF!*J5)</f>
        <v>#REF!</v>
      </c>
      <c r="Q5" s="15"/>
    </row>
    <row r="6" spans="1:17" ht="15">
      <c r="A6" s="8"/>
      <c r="B6" s="8"/>
      <c r="C6" s="8"/>
      <c r="D6" s="8"/>
      <c r="E6" s="8"/>
      <c r="F6" s="8"/>
      <c r="G6" s="8"/>
      <c r="H6" s="8"/>
      <c r="I6" s="14"/>
      <c r="J6" s="9"/>
      <c r="K6" s="9"/>
      <c r="L6" s="13">
        <f>23086/43560</f>
        <v>0.529981634527089</v>
      </c>
      <c r="M6" s="16" t="e">
        <f>(#REF!*J6)-(#REF!*J6)</f>
        <v>#REF!</v>
      </c>
      <c r="N6" s="13" t="e">
        <f>(#REF!*J6)-(#REF!*J6)</f>
        <v>#REF!</v>
      </c>
      <c r="O6" s="13" t="e">
        <f>(#REF!*J6)-(#REF!*J6)</f>
        <v>#REF!</v>
      </c>
      <c r="Q6" s="15"/>
    </row>
    <row r="7" spans="1:15" ht="15">
      <c r="A7" s="33" t="s">
        <v>59</v>
      </c>
      <c r="M7" s="34" t="e">
        <f>SUM(M2:M6)</f>
        <v>#REF!</v>
      </c>
      <c r="N7" s="34" t="e">
        <f>SUM(N2:N6)</f>
        <v>#REF!</v>
      </c>
      <c r="O7" s="34" t="e">
        <f>SUM(O2:O6)</f>
        <v>#REF!</v>
      </c>
    </row>
  </sheetData>
  <sheetProtection/>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S38"/>
  <sheetViews>
    <sheetView zoomScalePageLayoutView="0" workbookViewId="0" topLeftCell="K1">
      <selection activeCell="M2" sqref="M2"/>
    </sheetView>
  </sheetViews>
  <sheetFormatPr defaultColWidth="9.140625" defaultRowHeight="15"/>
  <cols>
    <col min="1" max="1" width="18.28125" style="0" hidden="1" customWidth="1"/>
    <col min="2" max="2" width="13.140625" style="0" hidden="1" customWidth="1"/>
    <col min="3" max="3" width="14.140625" style="0" hidden="1" customWidth="1"/>
    <col min="4" max="4" width="12.140625" style="0" hidden="1" customWidth="1"/>
    <col min="5" max="5" width="18.8515625" style="0" hidden="1" customWidth="1"/>
    <col min="6" max="6" width="15.8515625" style="0" hidden="1" customWidth="1"/>
    <col min="7" max="7" width="0" style="0" hidden="1" customWidth="1"/>
    <col min="8" max="8" width="20.421875" style="0" hidden="1" customWidth="1"/>
    <col min="9" max="9" width="20.140625" style="0" hidden="1" customWidth="1"/>
    <col min="10" max="10" width="0" style="0" hidden="1" customWidth="1"/>
    <col min="11" max="11" width="21.00390625" style="0" customWidth="1"/>
    <col min="12" max="12" width="19.8515625" style="0" hidden="1" customWidth="1"/>
    <col min="13" max="13" width="14.00390625" style="0" customWidth="1"/>
    <col min="14" max="14" width="12.8515625" style="0" customWidth="1"/>
    <col min="15" max="15" width="13.140625" style="0" customWidth="1"/>
  </cols>
  <sheetData>
    <row r="1" spans="1:16" s="1" customFormat="1" ht="31.5">
      <c r="A1" s="3" t="s">
        <v>17</v>
      </c>
      <c r="B1" s="3" t="s">
        <v>21</v>
      </c>
      <c r="C1" s="3" t="s">
        <v>18</v>
      </c>
      <c r="D1" s="3" t="s">
        <v>34</v>
      </c>
      <c r="E1" s="3" t="s">
        <v>35</v>
      </c>
      <c r="F1" s="4" t="s">
        <v>19</v>
      </c>
      <c r="G1" s="4" t="s">
        <v>26</v>
      </c>
      <c r="H1" s="3" t="s">
        <v>20</v>
      </c>
      <c r="I1" s="5" t="s">
        <v>23</v>
      </c>
      <c r="J1" s="95" t="s">
        <v>25</v>
      </c>
      <c r="K1" s="90" t="s">
        <v>356</v>
      </c>
      <c r="L1" s="97" t="s">
        <v>28</v>
      </c>
      <c r="M1" s="91" t="s">
        <v>341</v>
      </c>
      <c r="N1" s="91" t="s">
        <v>343</v>
      </c>
      <c r="O1" s="91" t="s">
        <v>342</v>
      </c>
      <c r="P1" s="96"/>
    </row>
    <row r="2" spans="11:19" ht="15">
      <c r="K2" s="99"/>
      <c r="L2" s="99"/>
      <c r="M2" s="99">
        <f aca="true" t="shared" si="0" ref="M2:M20">5.7*K2</f>
        <v>0</v>
      </c>
      <c r="N2" s="99">
        <f aca="true" t="shared" si="1" ref="N2:N20">0.4*K2</f>
        <v>0</v>
      </c>
      <c r="O2" s="99">
        <f aca="true" t="shared" si="2" ref="O2:O20">126*K2</f>
        <v>0</v>
      </c>
      <c r="P2" s="32"/>
      <c r="Q2" s="38"/>
      <c r="R2" s="38"/>
      <c r="S2" s="38"/>
    </row>
    <row r="3" spans="11:16" ht="15">
      <c r="K3" s="99"/>
      <c r="L3" s="99"/>
      <c r="M3" s="99">
        <f t="shared" si="0"/>
        <v>0</v>
      </c>
      <c r="N3" s="99">
        <f t="shared" si="1"/>
        <v>0</v>
      </c>
      <c r="O3" s="99">
        <f t="shared" si="2"/>
        <v>0</v>
      </c>
      <c r="P3" s="32"/>
    </row>
    <row r="4" spans="11:16" ht="15">
      <c r="K4" s="99"/>
      <c r="L4" s="99"/>
      <c r="M4" s="99">
        <f t="shared" si="0"/>
        <v>0</v>
      </c>
      <c r="N4" s="99">
        <f t="shared" si="1"/>
        <v>0</v>
      </c>
      <c r="O4" s="99">
        <f t="shared" si="2"/>
        <v>0</v>
      </c>
      <c r="P4" s="32"/>
    </row>
    <row r="5" spans="11:16" ht="15">
      <c r="K5" s="99"/>
      <c r="L5" s="99"/>
      <c r="M5" s="99">
        <f t="shared" si="0"/>
        <v>0</v>
      </c>
      <c r="N5" s="99">
        <f t="shared" si="1"/>
        <v>0</v>
      </c>
      <c r="O5" s="99">
        <f t="shared" si="2"/>
        <v>0</v>
      </c>
      <c r="P5" s="32"/>
    </row>
    <row r="6" spans="11:16" ht="15">
      <c r="K6" s="99"/>
      <c r="L6" s="99"/>
      <c r="M6" s="99">
        <f t="shared" si="0"/>
        <v>0</v>
      </c>
      <c r="N6" s="99">
        <f t="shared" si="1"/>
        <v>0</v>
      </c>
      <c r="O6" s="99">
        <f t="shared" si="2"/>
        <v>0</v>
      </c>
      <c r="P6" s="32"/>
    </row>
    <row r="7" spans="11:16" ht="15">
      <c r="K7" s="99"/>
      <c r="L7" s="99"/>
      <c r="M7" s="99">
        <f t="shared" si="0"/>
        <v>0</v>
      </c>
      <c r="N7" s="99">
        <f t="shared" si="1"/>
        <v>0</v>
      </c>
      <c r="O7" s="99">
        <f t="shared" si="2"/>
        <v>0</v>
      </c>
      <c r="P7" s="32"/>
    </row>
    <row r="8" spans="11:16" ht="15">
      <c r="K8" s="99"/>
      <c r="L8" s="99"/>
      <c r="M8" s="99">
        <f t="shared" si="0"/>
        <v>0</v>
      </c>
      <c r="N8" s="99">
        <f t="shared" si="1"/>
        <v>0</v>
      </c>
      <c r="O8" s="99">
        <f t="shared" si="2"/>
        <v>0</v>
      </c>
      <c r="P8" s="32"/>
    </row>
    <row r="9" spans="11:16" ht="15">
      <c r="K9" s="99"/>
      <c r="L9" s="99"/>
      <c r="M9" s="99">
        <f t="shared" si="0"/>
        <v>0</v>
      </c>
      <c r="N9" s="99">
        <f t="shared" si="1"/>
        <v>0</v>
      </c>
      <c r="O9" s="99">
        <f t="shared" si="2"/>
        <v>0</v>
      </c>
      <c r="P9" s="32"/>
    </row>
    <row r="10" spans="11:16" ht="15">
      <c r="K10" s="99"/>
      <c r="L10" s="99"/>
      <c r="M10" s="99">
        <f t="shared" si="0"/>
        <v>0</v>
      </c>
      <c r="N10" s="99">
        <f t="shared" si="1"/>
        <v>0</v>
      </c>
      <c r="O10" s="99">
        <f t="shared" si="2"/>
        <v>0</v>
      </c>
      <c r="P10" s="32"/>
    </row>
    <row r="11" spans="11:16" ht="15">
      <c r="K11" s="99"/>
      <c r="L11" s="99"/>
      <c r="M11" s="99">
        <f t="shared" si="0"/>
        <v>0</v>
      </c>
      <c r="N11" s="99">
        <f t="shared" si="1"/>
        <v>0</v>
      </c>
      <c r="O11" s="99">
        <f t="shared" si="2"/>
        <v>0</v>
      </c>
      <c r="P11" s="32"/>
    </row>
    <row r="12" spans="11:16" ht="15">
      <c r="K12" s="99"/>
      <c r="L12" s="99"/>
      <c r="M12" s="99">
        <f t="shared" si="0"/>
        <v>0</v>
      </c>
      <c r="N12" s="99">
        <f t="shared" si="1"/>
        <v>0</v>
      </c>
      <c r="O12" s="99">
        <f t="shared" si="2"/>
        <v>0</v>
      </c>
      <c r="P12" s="32"/>
    </row>
    <row r="13" spans="11:16" ht="15">
      <c r="K13" s="99"/>
      <c r="L13" s="99"/>
      <c r="M13" s="99">
        <f t="shared" si="0"/>
        <v>0</v>
      </c>
      <c r="N13" s="99">
        <f t="shared" si="1"/>
        <v>0</v>
      </c>
      <c r="O13" s="99">
        <f t="shared" si="2"/>
        <v>0</v>
      </c>
      <c r="P13" s="32"/>
    </row>
    <row r="14" spans="11:16" ht="15">
      <c r="K14" s="99"/>
      <c r="L14" s="99"/>
      <c r="M14" s="99">
        <f t="shared" si="0"/>
        <v>0</v>
      </c>
      <c r="N14" s="99">
        <f t="shared" si="1"/>
        <v>0</v>
      </c>
      <c r="O14" s="99">
        <f t="shared" si="2"/>
        <v>0</v>
      </c>
      <c r="P14" s="32"/>
    </row>
    <row r="15" spans="11:16" ht="15">
      <c r="K15" s="99"/>
      <c r="L15" s="99"/>
      <c r="M15" s="99">
        <f t="shared" si="0"/>
        <v>0</v>
      </c>
      <c r="N15" s="99">
        <f t="shared" si="1"/>
        <v>0</v>
      </c>
      <c r="O15" s="99">
        <f t="shared" si="2"/>
        <v>0</v>
      </c>
      <c r="P15" s="32"/>
    </row>
    <row r="16" spans="11:16" ht="15">
      <c r="K16" s="99"/>
      <c r="L16" s="99"/>
      <c r="M16" s="99">
        <f t="shared" si="0"/>
        <v>0</v>
      </c>
      <c r="N16" s="99">
        <f t="shared" si="1"/>
        <v>0</v>
      </c>
      <c r="O16" s="99">
        <f t="shared" si="2"/>
        <v>0</v>
      </c>
      <c r="P16" s="32"/>
    </row>
    <row r="17" spans="11:16" ht="15">
      <c r="K17" s="99"/>
      <c r="L17" s="99"/>
      <c r="M17" s="99">
        <f t="shared" si="0"/>
        <v>0</v>
      </c>
      <c r="N17" s="99">
        <f t="shared" si="1"/>
        <v>0</v>
      </c>
      <c r="O17" s="99">
        <f t="shared" si="2"/>
        <v>0</v>
      </c>
      <c r="P17" s="32"/>
    </row>
    <row r="18" spans="11:16" ht="15">
      <c r="K18" s="99"/>
      <c r="L18" s="99"/>
      <c r="M18" s="99">
        <f t="shared" si="0"/>
        <v>0</v>
      </c>
      <c r="N18" s="99">
        <f t="shared" si="1"/>
        <v>0</v>
      </c>
      <c r="O18" s="99">
        <f t="shared" si="2"/>
        <v>0</v>
      </c>
      <c r="P18" s="32"/>
    </row>
    <row r="19" spans="11:16" ht="15">
      <c r="K19" s="99"/>
      <c r="L19" s="99"/>
      <c r="M19" s="99">
        <f t="shared" si="0"/>
        <v>0</v>
      </c>
      <c r="N19" s="99">
        <f t="shared" si="1"/>
        <v>0</v>
      </c>
      <c r="O19" s="99">
        <f t="shared" si="2"/>
        <v>0</v>
      </c>
      <c r="P19" s="32"/>
    </row>
    <row r="20" spans="11:16" ht="15">
      <c r="K20" s="99"/>
      <c r="L20" s="99"/>
      <c r="M20" s="99">
        <f t="shared" si="0"/>
        <v>0</v>
      </c>
      <c r="N20" s="99">
        <f t="shared" si="1"/>
        <v>0</v>
      </c>
      <c r="O20" s="99">
        <f t="shared" si="2"/>
        <v>0</v>
      </c>
      <c r="P20" s="32"/>
    </row>
    <row r="21" spans="11:16" ht="15">
      <c r="K21" s="99"/>
      <c r="L21" s="99"/>
      <c r="M21" s="99"/>
      <c r="N21" s="99"/>
      <c r="O21" s="99"/>
      <c r="P21" s="32"/>
    </row>
    <row r="22" spans="11:16" ht="15">
      <c r="K22" s="99"/>
      <c r="L22" s="99"/>
      <c r="M22" s="99"/>
      <c r="N22" s="99"/>
      <c r="O22" s="99"/>
      <c r="P22" s="32"/>
    </row>
    <row r="23" spans="11:16" ht="15">
      <c r="K23" s="99"/>
      <c r="L23" s="99"/>
      <c r="M23" s="99"/>
      <c r="N23" s="99"/>
      <c r="O23" s="99"/>
      <c r="P23" s="32"/>
    </row>
    <row r="24" spans="11:16" ht="15">
      <c r="K24" s="99"/>
      <c r="L24" s="99"/>
      <c r="M24" s="99"/>
      <c r="N24" s="99"/>
      <c r="O24" s="99"/>
      <c r="P24" s="32"/>
    </row>
    <row r="25" spans="11:16" ht="15">
      <c r="K25" s="99"/>
      <c r="L25" s="99"/>
      <c r="M25" s="99"/>
      <c r="N25" s="99"/>
      <c r="O25" s="99"/>
      <c r="P25" s="32"/>
    </row>
    <row r="26" spans="11:16" ht="15">
      <c r="K26" s="99"/>
      <c r="L26" s="99"/>
      <c r="M26" s="99"/>
      <c r="N26" s="99"/>
      <c r="O26" s="99"/>
      <c r="P26" s="32"/>
    </row>
    <row r="27" spans="11:16" ht="15">
      <c r="K27" s="99"/>
      <c r="L27" s="99"/>
      <c r="M27" s="99"/>
      <c r="N27" s="99"/>
      <c r="O27" s="99"/>
      <c r="P27" s="32"/>
    </row>
    <row r="28" spans="11:16" ht="15">
      <c r="K28" s="99"/>
      <c r="L28" s="99"/>
      <c r="M28" s="99"/>
      <c r="N28" s="99"/>
      <c r="O28" s="99"/>
      <c r="P28" s="32"/>
    </row>
    <row r="29" spans="11:16" ht="15">
      <c r="K29" s="99"/>
      <c r="L29" s="99"/>
      <c r="M29" s="99"/>
      <c r="N29" s="99"/>
      <c r="O29" s="99"/>
      <c r="P29" s="32"/>
    </row>
    <row r="30" spans="11:16" ht="15">
      <c r="K30" s="99"/>
      <c r="L30" s="99"/>
      <c r="M30" s="99"/>
      <c r="N30" s="99"/>
      <c r="O30" s="99"/>
      <c r="P30" s="32"/>
    </row>
    <row r="31" spans="11:16" ht="15">
      <c r="K31" s="99"/>
      <c r="L31" s="99"/>
      <c r="M31" s="99"/>
      <c r="N31" s="99"/>
      <c r="O31" s="99"/>
      <c r="P31" s="32"/>
    </row>
    <row r="32" spans="11:16" ht="15">
      <c r="K32" s="99"/>
      <c r="L32" s="99"/>
      <c r="M32" s="99"/>
      <c r="N32" s="99"/>
      <c r="O32" s="99"/>
      <c r="P32" s="32"/>
    </row>
    <row r="33" spans="11:16" ht="15">
      <c r="K33" s="99"/>
      <c r="L33" s="99"/>
      <c r="M33" s="99"/>
      <c r="N33" s="99"/>
      <c r="O33" s="99"/>
      <c r="P33" s="32"/>
    </row>
    <row r="34" spans="11:16" ht="15">
      <c r="K34" s="99"/>
      <c r="L34" s="99"/>
      <c r="M34" s="99"/>
      <c r="N34" s="99"/>
      <c r="O34" s="99"/>
      <c r="P34" s="32"/>
    </row>
    <row r="35" spans="11:16" ht="15">
      <c r="K35" s="99"/>
      <c r="L35" s="99"/>
      <c r="M35" s="99"/>
      <c r="N35" s="99"/>
      <c r="O35" s="99"/>
      <c r="P35" s="32"/>
    </row>
    <row r="36" spans="11:16" ht="15">
      <c r="K36" s="99"/>
      <c r="L36" s="99"/>
      <c r="M36" s="99"/>
      <c r="N36" s="99"/>
      <c r="O36" s="99"/>
      <c r="P36" s="32"/>
    </row>
    <row r="37" spans="1:16" ht="15">
      <c r="A37" s="33" t="s">
        <v>59</v>
      </c>
      <c r="K37" s="99"/>
      <c r="L37" s="99"/>
      <c r="M37" s="100"/>
      <c r="N37" s="100"/>
      <c r="O37" s="100"/>
      <c r="P37" s="32"/>
    </row>
    <row r="38" spans="11:16" ht="15">
      <c r="K38" s="99"/>
      <c r="L38" s="99"/>
      <c r="M38" s="99"/>
      <c r="N38" s="99"/>
      <c r="O38" s="99"/>
      <c r="P38" s="32"/>
    </row>
  </sheetData>
  <sheetProtection/>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Q20"/>
  <sheetViews>
    <sheetView zoomScalePageLayoutView="0" workbookViewId="0" topLeftCell="A1">
      <selection activeCell="D3" sqref="D3"/>
    </sheetView>
  </sheetViews>
  <sheetFormatPr defaultColWidth="12.8515625" defaultRowHeight="15"/>
  <cols>
    <col min="1" max="1" width="12.8515625" style="25" customWidth="1"/>
    <col min="2" max="2" width="14.00390625" style="25" customWidth="1"/>
    <col min="3" max="4" width="12.8515625" style="25" customWidth="1"/>
    <col min="5" max="6" width="24.28125" style="0" customWidth="1"/>
    <col min="7" max="7" width="9.140625" style="0" customWidth="1"/>
    <col min="8" max="10" width="12.8515625" style="25" customWidth="1"/>
    <col min="11" max="13" width="13.7109375" style="25" customWidth="1"/>
    <col min="14" max="16" width="12.8515625" style="25" customWidth="1"/>
    <col min="17" max="17" width="30.421875" style="25" customWidth="1"/>
    <col min="18" max="16384" width="12.8515625" style="25" customWidth="1"/>
  </cols>
  <sheetData>
    <row r="1" spans="1:17" s="20" customFormat="1" ht="90">
      <c r="A1" s="90" t="s">
        <v>357</v>
      </c>
      <c r="B1" s="90" t="s">
        <v>93</v>
      </c>
      <c r="C1" s="101" t="s">
        <v>347</v>
      </c>
      <c r="D1" s="102" t="s">
        <v>44</v>
      </c>
      <c r="E1" s="176" t="s">
        <v>376</v>
      </c>
      <c r="F1" s="176" t="s">
        <v>375</v>
      </c>
      <c r="G1" s="177" t="s">
        <v>377</v>
      </c>
      <c r="H1" s="87" t="s">
        <v>82</v>
      </c>
      <c r="I1" s="87" t="s">
        <v>83</v>
      </c>
      <c r="J1" s="87" t="s">
        <v>84</v>
      </c>
      <c r="K1" s="77" t="s">
        <v>352</v>
      </c>
      <c r="L1" s="77" t="s">
        <v>353</v>
      </c>
      <c r="M1" s="77" t="s">
        <v>354</v>
      </c>
      <c r="N1" s="85" t="s">
        <v>56</v>
      </c>
      <c r="O1" s="85" t="s">
        <v>57</v>
      </c>
      <c r="P1" s="85" t="s">
        <v>58</v>
      </c>
      <c r="Q1" s="26"/>
    </row>
    <row r="2" spans="1:17" ht="15">
      <c r="A2" s="107">
        <v>0.1</v>
      </c>
      <c r="B2" s="107">
        <v>0.2</v>
      </c>
      <c r="C2" s="108">
        <v>10</v>
      </c>
      <c r="D2" s="108">
        <f>C2*0.4</f>
        <v>4</v>
      </c>
      <c r="E2" s="103">
        <f>B2+A2</f>
        <v>0.30000000000000004</v>
      </c>
      <c r="F2" s="103">
        <f>E2/A2</f>
        <v>3.0000000000000004</v>
      </c>
      <c r="G2" s="104">
        <f>D2/F2</f>
        <v>1.333333333333333</v>
      </c>
      <c r="H2" s="105">
        <f>0.0308*(G2)^5-0.2562*(G2)^4+0.8634*(G2)^3-1.5285*(G2)^2+1.501*(G2)-0.013</f>
        <v>0.637650205761317</v>
      </c>
      <c r="I2" s="105">
        <f>0.0304*(G2)^5-0.2619*(G2)^4+0.9161*(G2)^3-1.6837*(G2)^2+1.7072*(G2)-0.0091</f>
        <v>0.7457905349794239</v>
      </c>
      <c r="J2" s="105">
        <f>0.0326*(G2)^5-0.2806*(G2)^4+0.9816*(G2)^3-1.8039*(G2)^2+1.8292*(G2)-0.0098</f>
        <v>0.7994971193415636</v>
      </c>
      <c r="K2" s="105"/>
      <c r="L2" s="105"/>
      <c r="M2" s="105"/>
      <c r="N2" s="106">
        <f aca="true" t="shared" si="0" ref="N2:P6">K2*H2</f>
        <v>0</v>
      </c>
      <c r="O2" s="106">
        <f t="shared" si="0"/>
        <v>0</v>
      </c>
      <c r="P2" s="106">
        <f t="shared" si="0"/>
        <v>0</v>
      </c>
      <c r="Q2" s="29"/>
    </row>
    <row r="3" spans="1:17" ht="15">
      <c r="A3" s="107"/>
      <c r="B3" s="107"/>
      <c r="C3" s="108"/>
      <c r="D3" s="108">
        <f>C3*0.4</f>
        <v>0</v>
      </c>
      <c r="E3" s="103"/>
      <c r="F3" s="103"/>
      <c r="G3" s="104" t="e">
        <f aca="true" t="shared" si="1" ref="G3:G20">D3/F3</f>
        <v>#DIV/0!</v>
      </c>
      <c r="H3" s="105" t="e">
        <f>0.0308*(G3)^5-0.2562*(G3)^4+0.8634*(G3)^3-1.5285*(G3)^2+1.501*(G3)-0.013</f>
        <v>#DIV/0!</v>
      </c>
      <c r="I3" s="105" t="e">
        <f>0.0304*(G3)^5-0.2619*(G3)^4+0.9161*(G3)^3-1.6837*(G3)^2+1.7072*(G3)-0.0091</f>
        <v>#DIV/0!</v>
      </c>
      <c r="J3" s="105" t="e">
        <f>0.0326*(G3)^5-0.2806*(G3)^4+0.9816*(G3)^3-1.8039*(G3)^2+1.8292*(G3)-0.0098</f>
        <v>#DIV/0!</v>
      </c>
      <c r="K3" s="98"/>
      <c r="L3" s="98"/>
      <c r="M3" s="98"/>
      <c r="N3" s="106" t="e">
        <f t="shared" si="0"/>
        <v>#DIV/0!</v>
      </c>
      <c r="O3" s="106" t="e">
        <f t="shared" si="0"/>
        <v>#DIV/0!</v>
      </c>
      <c r="P3" s="106" t="e">
        <f t="shared" si="0"/>
        <v>#DIV/0!</v>
      </c>
      <c r="Q3" s="29"/>
    </row>
    <row r="4" spans="1:17" ht="15">
      <c r="A4" s="109"/>
      <c r="B4" s="109"/>
      <c r="C4" s="108"/>
      <c r="D4" s="108">
        <f>C4*0.4</f>
        <v>0</v>
      </c>
      <c r="E4" s="103"/>
      <c r="F4" s="103"/>
      <c r="G4" s="104" t="e">
        <f t="shared" si="1"/>
        <v>#DIV/0!</v>
      </c>
      <c r="H4" s="105" t="e">
        <f>0.0308*(G4)^5-0.2562*(G4)^4+0.8634*(G4)^3-1.5285*(G4)^2+1.501*(G4)-0.013</f>
        <v>#DIV/0!</v>
      </c>
      <c r="I4" s="105" t="e">
        <f>0.0304*(G4)^5-0.2619*(G4)^4+0.9161*(G4)^3-1.6837*(G4)^2+1.7072*(G4)-0.0091</f>
        <v>#DIV/0!</v>
      </c>
      <c r="J4" s="105" t="e">
        <f>0.0326*(G4)^5-0.2806*(G4)^4+0.9816*(G4)^3-1.8039*(G4)^2+1.8292*(G4)-0.0098</f>
        <v>#DIV/0!</v>
      </c>
      <c r="K4" s="98"/>
      <c r="L4" s="98"/>
      <c r="M4" s="98"/>
      <c r="N4" s="106" t="e">
        <f t="shared" si="0"/>
        <v>#DIV/0!</v>
      </c>
      <c r="O4" s="106" t="e">
        <f t="shared" si="0"/>
        <v>#DIV/0!</v>
      </c>
      <c r="P4" s="106" t="e">
        <f t="shared" si="0"/>
        <v>#DIV/0!</v>
      </c>
      <c r="Q4" s="29"/>
    </row>
    <row r="5" spans="1:17" ht="15">
      <c r="A5" s="109"/>
      <c r="B5" s="107"/>
      <c r="C5" s="108"/>
      <c r="D5" s="108">
        <f>C5*0.4</f>
        <v>0</v>
      </c>
      <c r="E5" s="103"/>
      <c r="F5" s="103"/>
      <c r="G5" s="104" t="e">
        <f t="shared" si="1"/>
        <v>#DIV/0!</v>
      </c>
      <c r="H5" s="105" t="e">
        <f>0.0308*(G5)^5-0.2562*(G5)^4+0.8634*(G5)^3-1.5285*(G5)^2+1.501*(G5)-0.013</f>
        <v>#DIV/0!</v>
      </c>
      <c r="I5" s="105" t="e">
        <f>0.0304*(G5)^5-0.2619*(G5)^4+0.9161*(G5)^3-1.6837*(G5)^2+1.7072*(G5)-0.0091</f>
        <v>#DIV/0!</v>
      </c>
      <c r="J5" s="105" t="e">
        <f>0.0326*(G5)^5-0.2806*(G5)^4+0.9816*(G5)^3-1.8039*(G5)^2+1.8292*(G5)-0.0098</f>
        <v>#DIV/0!</v>
      </c>
      <c r="K5" s="98"/>
      <c r="L5" s="98"/>
      <c r="M5" s="98"/>
      <c r="N5" s="106" t="e">
        <f t="shared" si="0"/>
        <v>#DIV/0!</v>
      </c>
      <c r="O5" s="106" t="e">
        <f t="shared" si="0"/>
        <v>#DIV/0!</v>
      </c>
      <c r="P5" s="106" t="e">
        <f t="shared" si="0"/>
        <v>#DIV/0!</v>
      </c>
      <c r="Q5" s="29"/>
    </row>
    <row r="6" spans="1:17" ht="15">
      <c r="A6" s="109"/>
      <c r="B6" s="107"/>
      <c r="C6" s="108"/>
      <c r="D6" s="108">
        <f>C6*0.4</f>
        <v>0</v>
      </c>
      <c r="E6" s="103"/>
      <c r="F6" s="103"/>
      <c r="G6" s="104" t="e">
        <f t="shared" si="1"/>
        <v>#DIV/0!</v>
      </c>
      <c r="H6" s="105" t="e">
        <f>0.0308*(G6)^5-0.2562*(G6)^4+0.8634*(G6)^3-1.5285*(G6)^2+1.501*(G6)-0.013</f>
        <v>#DIV/0!</v>
      </c>
      <c r="I6" s="105" t="e">
        <f>0.0304*(G6)^5-0.2619*(G6)^4+0.9161*(G6)^3-1.6837*(G6)^2+1.7072*(G6)-0.0091</f>
        <v>#DIV/0!</v>
      </c>
      <c r="J6" s="105" t="e">
        <f>0.0326*(G6)^5-0.2806*(G6)^4+0.9816*(G6)^3-1.8039*(G6)^2+1.8292*(G6)-0.0098</f>
        <v>#DIV/0!</v>
      </c>
      <c r="K6" s="104"/>
      <c r="L6" s="104"/>
      <c r="M6" s="104"/>
      <c r="N6" s="106" t="e">
        <f t="shared" si="0"/>
        <v>#DIV/0!</v>
      </c>
      <c r="O6" s="106" t="e">
        <f t="shared" si="0"/>
        <v>#DIV/0!</v>
      </c>
      <c r="P6" s="106" t="e">
        <f t="shared" si="0"/>
        <v>#DIV/0!</v>
      </c>
      <c r="Q6" s="29"/>
    </row>
    <row r="7" spans="1:16" ht="15">
      <c r="A7" s="109"/>
      <c r="B7" s="107"/>
      <c r="C7" s="108"/>
      <c r="D7" s="108">
        <f aca="true" t="shared" si="2" ref="D7:D20">C7*0.4</f>
        <v>0</v>
      </c>
      <c r="E7" s="103"/>
      <c r="F7" s="103"/>
      <c r="G7" s="104" t="e">
        <f t="shared" si="1"/>
        <v>#DIV/0!</v>
      </c>
      <c r="H7" s="105" t="e">
        <f aca="true" t="shared" si="3" ref="H7:H20">0.0308*(G7)^5-0.2562*(G7)^4+0.8634*(G7)^3-1.5285*(G7)^2+1.501*(G7)-0.013</f>
        <v>#DIV/0!</v>
      </c>
      <c r="I7" s="105" t="e">
        <f aca="true" t="shared" si="4" ref="I7:I20">0.0304*(G7)^5-0.2619*(G7)^4+0.9161*(G7)^3-1.6837*(G7)^2+1.7072*(G7)-0.0091</f>
        <v>#DIV/0!</v>
      </c>
      <c r="J7" s="105" t="e">
        <f aca="true" t="shared" si="5" ref="J7:J20">0.0326*(G7)^5-0.2806*(G7)^4+0.9816*(G7)^3-1.8039*(G7)^2+1.8292*(G7)-0.0098</f>
        <v>#DIV/0!</v>
      </c>
      <c r="K7" s="104"/>
      <c r="L7" s="104"/>
      <c r="M7" s="104"/>
      <c r="N7" s="106" t="e">
        <f aca="true" t="shared" si="6" ref="N7:N20">K7*H7</f>
        <v>#DIV/0!</v>
      </c>
      <c r="O7" s="106" t="e">
        <f aca="true" t="shared" si="7" ref="O7:O20">L7*I7</f>
        <v>#DIV/0!</v>
      </c>
      <c r="P7" s="106" t="e">
        <f aca="true" t="shared" si="8" ref="P7:P20">M7*J7</f>
        <v>#DIV/0!</v>
      </c>
    </row>
    <row r="8" spans="1:16" ht="15">
      <c r="A8" s="109"/>
      <c r="B8" s="107"/>
      <c r="C8" s="108"/>
      <c r="D8" s="108">
        <f t="shared" si="2"/>
        <v>0</v>
      </c>
      <c r="E8" s="103"/>
      <c r="F8" s="103"/>
      <c r="G8" s="104" t="e">
        <f t="shared" si="1"/>
        <v>#DIV/0!</v>
      </c>
      <c r="H8" s="105" t="e">
        <f t="shared" si="3"/>
        <v>#DIV/0!</v>
      </c>
      <c r="I8" s="105" t="e">
        <f t="shared" si="4"/>
        <v>#DIV/0!</v>
      </c>
      <c r="J8" s="105" t="e">
        <f t="shared" si="5"/>
        <v>#DIV/0!</v>
      </c>
      <c r="K8" s="104"/>
      <c r="L8" s="104"/>
      <c r="M8" s="104"/>
      <c r="N8" s="106" t="e">
        <f t="shared" si="6"/>
        <v>#DIV/0!</v>
      </c>
      <c r="O8" s="106" t="e">
        <f t="shared" si="7"/>
        <v>#DIV/0!</v>
      </c>
      <c r="P8" s="106" t="e">
        <f t="shared" si="8"/>
        <v>#DIV/0!</v>
      </c>
    </row>
    <row r="9" spans="1:16" ht="15">
      <c r="A9" s="109"/>
      <c r="B9" s="107"/>
      <c r="C9" s="108"/>
      <c r="D9" s="108">
        <f t="shared" si="2"/>
        <v>0</v>
      </c>
      <c r="E9" s="103"/>
      <c r="F9" s="103"/>
      <c r="G9" s="104" t="e">
        <f t="shared" si="1"/>
        <v>#DIV/0!</v>
      </c>
      <c r="H9" s="105" t="e">
        <f t="shared" si="3"/>
        <v>#DIV/0!</v>
      </c>
      <c r="I9" s="105" t="e">
        <f t="shared" si="4"/>
        <v>#DIV/0!</v>
      </c>
      <c r="J9" s="105" t="e">
        <f t="shared" si="5"/>
        <v>#DIV/0!</v>
      </c>
      <c r="K9" s="104"/>
      <c r="L9" s="104"/>
      <c r="M9" s="104"/>
      <c r="N9" s="106" t="e">
        <f t="shared" si="6"/>
        <v>#DIV/0!</v>
      </c>
      <c r="O9" s="106" t="e">
        <f t="shared" si="7"/>
        <v>#DIV/0!</v>
      </c>
      <c r="P9" s="106" t="e">
        <f t="shared" si="8"/>
        <v>#DIV/0!</v>
      </c>
    </row>
    <row r="10" spans="1:16" ht="15">
      <c r="A10" s="109"/>
      <c r="B10" s="107"/>
      <c r="C10" s="108"/>
      <c r="D10" s="108">
        <f t="shared" si="2"/>
        <v>0</v>
      </c>
      <c r="E10" s="103"/>
      <c r="F10" s="103"/>
      <c r="G10" s="104" t="e">
        <f t="shared" si="1"/>
        <v>#DIV/0!</v>
      </c>
      <c r="H10" s="105" t="e">
        <f t="shared" si="3"/>
        <v>#DIV/0!</v>
      </c>
      <c r="I10" s="105" t="e">
        <f t="shared" si="4"/>
        <v>#DIV/0!</v>
      </c>
      <c r="J10" s="105" t="e">
        <f t="shared" si="5"/>
        <v>#DIV/0!</v>
      </c>
      <c r="K10" s="104"/>
      <c r="L10" s="104"/>
      <c r="M10" s="104"/>
      <c r="N10" s="106" t="e">
        <f t="shared" si="6"/>
        <v>#DIV/0!</v>
      </c>
      <c r="O10" s="106" t="e">
        <f t="shared" si="7"/>
        <v>#DIV/0!</v>
      </c>
      <c r="P10" s="106" t="e">
        <f t="shared" si="8"/>
        <v>#DIV/0!</v>
      </c>
    </row>
    <row r="11" spans="1:16" ht="15">
      <c r="A11" s="109"/>
      <c r="B11" s="107"/>
      <c r="C11" s="108"/>
      <c r="D11" s="108">
        <f t="shared" si="2"/>
        <v>0</v>
      </c>
      <c r="E11" s="103"/>
      <c r="F11" s="103"/>
      <c r="G11" s="104" t="e">
        <f t="shared" si="1"/>
        <v>#DIV/0!</v>
      </c>
      <c r="H11" s="105" t="e">
        <f t="shared" si="3"/>
        <v>#DIV/0!</v>
      </c>
      <c r="I11" s="105" t="e">
        <f t="shared" si="4"/>
        <v>#DIV/0!</v>
      </c>
      <c r="J11" s="105" t="e">
        <f t="shared" si="5"/>
        <v>#DIV/0!</v>
      </c>
      <c r="K11" s="104"/>
      <c r="L11" s="104"/>
      <c r="M11" s="104"/>
      <c r="N11" s="106" t="e">
        <f t="shared" si="6"/>
        <v>#DIV/0!</v>
      </c>
      <c r="O11" s="106" t="e">
        <f t="shared" si="7"/>
        <v>#DIV/0!</v>
      </c>
      <c r="P11" s="106" t="e">
        <f t="shared" si="8"/>
        <v>#DIV/0!</v>
      </c>
    </row>
    <row r="12" spans="1:16" ht="15">
      <c r="A12" s="109"/>
      <c r="B12" s="107"/>
      <c r="C12" s="108"/>
      <c r="D12" s="108">
        <f t="shared" si="2"/>
        <v>0</v>
      </c>
      <c r="E12" s="103"/>
      <c r="F12" s="103"/>
      <c r="G12" s="104" t="e">
        <f t="shared" si="1"/>
        <v>#DIV/0!</v>
      </c>
      <c r="H12" s="105" t="e">
        <f t="shared" si="3"/>
        <v>#DIV/0!</v>
      </c>
      <c r="I12" s="105" t="e">
        <f t="shared" si="4"/>
        <v>#DIV/0!</v>
      </c>
      <c r="J12" s="105" t="e">
        <f t="shared" si="5"/>
        <v>#DIV/0!</v>
      </c>
      <c r="K12" s="104"/>
      <c r="L12" s="104"/>
      <c r="M12" s="104"/>
      <c r="N12" s="106" t="e">
        <f t="shared" si="6"/>
        <v>#DIV/0!</v>
      </c>
      <c r="O12" s="106" t="e">
        <f t="shared" si="7"/>
        <v>#DIV/0!</v>
      </c>
      <c r="P12" s="106" t="e">
        <f t="shared" si="8"/>
        <v>#DIV/0!</v>
      </c>
    </row>
    <row r="13" spans="1:16" ht="15">
      <c r="A13" s="109"/>
      <c r="B13" s="107"/>
      <c r="C13" s="108"/>
      <c r="D13" s="108">
        <f t="shared" si="2"/>
        <v>0</v>
      </c>
      <c r="E13" s="103"/>
      <c r="F13" s="103"/>
      <c r="G13" s="104" t="e">
        <f t="shared" si="1"/>
        <v>#DIV/0!</v>
      </c>
      <c r="H13" s="105" t="e">
        <f t="shared" si="3"/>
        <v>#DIV/0!</v>
      </c>
      <c r="I13" s="105" t="e">
        <f t="shared" si="4"/>
        <v>#DIV/0!</v>
      </c>
      <c r="J13" s="105" t="e">
        <f t="shared" si="5"/>
        <v>#DIV/0!</v>
      </c>
      <c r="K13" s="104"/>
      <c r="L13" s="104"/>
      <c r="M13" s="104"/>
      <c r="N13" s="106" t="e">
        <f t="shared" si="6"/>
        <v>#DIV/0!</v>
      </c>
      <c r="O13" s="106" t="e">
        <f t="shared" si="7"/>
        <v>#DIV/0!</v>
      </c>
      <c r="P13" s="106" t="e">
        <f t="shared" si="8"/>
        <v>#DIV/0!</v>
      </c>
    </row>
    <row r="14" spans="1:16" ht="15">
      <c r="A14" s="109"/>
      <c r="B14" s="107"/>
      <c r="C14" s="108"/>
      <c r="D14" s="108">
        <f t="shared" si="2"/>
        <v>0</v>
      </c>
      <c r="E14" s="103"/>
      <c r="F14" s="103"/>
      <c r="G14" s="104" t="e">
        <f t="shared" si="1"/>
        <v>#DIV/0!</v>
      </c>
      <c r="H14" s="105" t="e">
        <f t="shared" si="3"/>
        <v>#DIV/0!</v>
      </c>
      <c r="I14" s="105" t="e">
        <f t="shared" si="4"/>
        <v>#DIV/0!</v>
      </c>
      <c r="J14" s="105" t="e">
        <f t="shared" si="5"/>
        <v>#DIV/0!</v>
      </c>
      <c r="K14" s="104"/>
      <c r="L14" s="104"/>
      <c r="M14" s="104"/>
      <c r="N14" s="106" t="e">
        <f t="shared" si="6"/>
        <v>#DIV/0!</v>
      </c>
      <c r="O14" s="106" t="e">
        <f t="shared" si="7"/>
        <v>#DIV/0!</v>
      </c>
      <c r="P14" s="106" t="e">
        <f t="shared" si="8"/>
        <v>#DIV/0!</v>
      </c>
    </row>
    <row r="15" spans="1:16" ht="15">
      <c r="A15" s="109"/>
      <c r="B15" s="107"/>
      <c r="C15" s="108"/>
      <c r="D15" s="108">
        <f t="shared" si="2"/>
        <v>0</v>
      </c>
      <c r="E15" s="103"/>
      <c r="F15" s="103"/>
      <c r="G15" s="104" t="e">
        <f t="shared" si="1"/>
        <v>#DIV/0!</v>
      </c>
      <c r="H15" s="105" t="e">
        <f t="shared" si="3"/>
        <v>#DIV/0!</v>
      </c>
      <c r="I15" s="105" t="e">
        <f t="shared" si="4"/>
        <v>#DIV/0!</v>
      </c>
      <c r="J15" s="105" t="e">
        <f t="shared" si="5"/>
        <v>#DIV/0!</v>
      </c>
      <c r="K15" s="104"/>
      <c r="L15" s="104"/>
      <c r="M15" s="104"/>
      <c r="N15" s="106" t="e">
        <f t="shared" si="6"/>
        <v>#DIV/0!</v>
      </c>
      <c r="O15" s="106" t="e">
        <f t="shared" si="7"/>
        <v>#DIV/0!</v>
      </c>
      <c r="P15" s="106" t="e">
        <f t="shared" si="8"/>
        <v>#DIV/0!</v>
      </c>
    </row>
    <row r="16" spans="1:16" ht="15">
      <c r="A16" s="109"/>
      <c r="B16" s="107"/>
      <c r="C16" s="108"/>
      <c r="D16" s="108">
        <f t="shared" si="2"/>
        <v>0</v>
      </c>
      <c r="E16" s="103"/>
      <c r="F16" s="103"/>
      <c r="G16" s="104" t="e">
        <f t="shared" si="1"/>
        <v>#DIV/0!</v>
      </c>
      <c r="H16" s="105" t="e">
        <f t="shared" si="3"/>
        <v>#DIV/0!</v>
      </c>
      <c r="I16" s="105" t="e">
        <f t="shared" si="4"/>
        <v>#DIV/0!</v>
      </c>
      <c r="J16" s="105" t="e">
        <f t="shared" si="5"/>
        <v>#DIV/0!</v>
      </c>
      <c r="K16" s="104"/>
      <c r="L16" s="104"/>
      <c r="M16" s="104"/>
      <c r="N16" s="106" t="e">
        <f t="shared" si="6"/>
        <v>#DIV/0!</v>
      </c>
      <c r="O16" s="106" t="e">
        <f t="shared" si="7"/>
        <v>#DIV/0!</v>
      </c>
      <c r="P16" s="106" t="e">
        <f t="shared" si="8"/>
        <v>#DIV/0!</v>
      </c>
    </row>
    <row r="17" spans="1:16" ht="15">
      <c r="A17" s="109"/>
      <c r="B17" s="107"/>
      <c r="C17" s="108"/>
      <c r="D17" s="108">
        <f t="shared" si="2"/>
        <v>0</v>
      </c>
      <c r="E17" s="103"/>
      <c r="F17" s="103"/>
      <c r="G17" s="104" t="e">
        <f t="shared" si="1"/>
        <v>#DIV/0!</v>
      </c>
      <c r="H17" s="105" t="e">
        <f t="shared" si="3"/>
        <v>#DIV/0!</v>
      </c>
      <c r="I17" s="105" t="e">
        <f t="shared" si="4"/>
        <v>#DIV/0!</v>
      </c>
      <c r="J17" s="105" t="e">
        <f t="shared" si="5"/>
        <v>#DIV/0!</v>
      </c>
      <c r="K17" s="104"/>
      <c r="L17" s="104"/>
      <c r="M17" s="104"/>
      <c r="N17" s="106" t="e">
        <f t="shared" si="6"/>
        <v>#DIV/0!</v>
      </c>
      <c r="O17" s="106" t="e">
        <f t="shared" si="7"/>
        <v>#DIV/0!</v>
      </c>
      <c r="P17" s="106" t="e">
        <f t="shared" si="8"/>
        <v>#DIV/0!</v>
      </c>
    </row>
    <row r="18" spans="1:16" ht="15">
      <c r="A18" s="109"/>
      <c r="B18" s="107"/>
      <c r="C18" s="108"/>
      <c r="D18" s="108">
        <f t="shared" si="2"/>
        <v>0</v>
      </c>
      <c r="E18" s="103"/>
      <c r="F18" s="103"/>
      <c r="G18" s="104" t="e">
        <f t="shared" si="1"/>
        <v>#DIV/0!</v>
      </c>
      <c r="H18" s="105" t="e">
        <f t="shared" si="3"/>
        <v>#DIV/0!</v>
      </c>
      <c r="I18" s="105" t="e">
        <f t="shared" si="4"/>
        <v>#DIV/0!</v>
      </c>
      <c r="J18" s="105" t="e">
        <f t="shared" si="5"/>
        <v>#DIV/0!</v>
      </c>
      <c r="K18" s="104"/>
      <c r="L18" s="104"/>
      <c r="M18" s="104"/>
      <c r="N18" s="106" t="e">
        <f t="shared" si="6"/>
        <v>#DIV/0!</v>
      </c>
      <c r="O18" s="106" t="e">
        <f t="shared" si="7"/>
        <v>#DIV/0!</v>
      </c>
      <c r="P18" s="106" t="e">
        <f t="shared" si="8"/>
        <v>#DIV/0!</v>
      </c>
    </row>
    <row r="19" spans="1:16" ht="15">
      <c r="A19" s="109"/>
      <c r="B19" s="107"/>
      <c r="C19" s="108"/>
      <c r="D19" s="108">
        <f t="shared" si="2"/>
        <v>0</v>
      </c>
      <c r="E19" s="103"/>
      <c r="F19" s="103"/>
      <c r="G19" s="104" t="e">
        <f t="shared" si="1"/>
        <v>#DIV/0!</v>
      </c>
      <c r="H19" s="105" t="e">
        <f t="shared" si="3"/>
        <v>#DIV/0!</v>
      </c>
      <c r="I19" s="105" t="e">
        <f t="shared" si="4"/>
        <v>#DIV/0!</v>
      </c>
      <c r="J19" s="105" t="e">
        <f t="shared" si="5"/>
        <v>#DIV/0!</v>
      </c>
      <c r="K19" s="104"/>
      <c r="L19" s="104"/>
      <c r="M19" s="104"/>
      <c r="N19" s="106" t="e">
        <f t="shared" si="6"/>
        <v>#DIV/0!</v>
      </c>
      <c r="O19" s="106" t="e">
        <f t="shared" si="7"/>
        <v>#DIV/0!</v>
      </c>
      <c r="P19" s="106" t="e">
        <f t="shared" si="8"/>
        <v>#DIV/0!</v>
      </c>
    </row>
    <row r="20" spans="1:16" ht="15">
      <c r="A20" s="109"/>
      <c r="B20" s="107"/>
      <c r="C20" s="108"/>
      <c r="D20" s="108">
        <f t="shared" si="2"/>
        <v>0</v>
      </c>
      <c r="E20" s="103"/>
      <c r="F20" s="103"/>
      <c r="G20" s="104" t="e">
        <f t="shared" si="1"/>
        <v>#DIV/0!</v>
      </c>
      <c r="H20" s="105" t="e">
        <f t="shared" si="3"/>
        <v>#DIV/0!</v>
      </c>
      <c r="I20" s="105" t="e">
        <f t="shared" si="4"/>
        <v>#DIV/0!</v>
      </c>
      <c r="J20" s="105" t="e">
        <f t="shared" si="5"/>
        <v>#DIV/0!</v>
      </c>
      <c r="K20" s="104"/>
      <c r="L20" s="104"/>
      <c r="M20" s="104"/>
      <c r="N20" s="106" t="e">
        <f t="shared" si="6"/>
        <v>#DIV/0!</v>
      </c>
      <c r="O20" s="106" t="e">
        <f t="shared" si="7"/>
        <v>#DIV/0!</v>
      </c>
      <c r="P20" s="106" t="e">
        <f t="shared" si="8"/>
        <v>#DIV/0!</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L17"/>
  <sheetViews>
    <sheetView zoomScalePageLayoutView="0" workbookViewId="0" topLeftCell="A2">
      <selection activeCell="C7" sqref="C7"/>
    </sheetView>
  </sheetViews>
  <sheetFormatPr defaultColWidth="9.140625" defaultRowHeight="15"/>
  <cols>
    <col min="1" max="1" width="31.00390625" style="0" customWidth="1"/>
    <col min="2" max="2" width="34.7109375" style="0" customWidth="1"/>
    <col min="3" max="3" width="20.00390625" style="0" customWidth="1"/>
    <col min="4" max="4" width="17.57421875" style="0" customWidth="1"/>
  </cols>
  <sheetData>
    <row r="1" spans="1:2" ht="15.75" thickBot="1">
      <c r="A1" s="25"/>
      <c r="B1" s="25"/>
    </row>
    <row r="2" spans="1:4" ht="16.5" thickBot="1">
      <c r="A2" s="206" t="s">
        <v>317</v>
      </c>
      <c r="B2" s="207"/>
      <c r="C2" s="207"/>
      <c r="D2" s="208"/>
    </row>
    <row r="3" spans="1:5" ht="32.25" thickBot="1">
      <c r="A3" s="61" t="s">
        <v>64</v>
      </c>
      <c r="B3" s="62" t="s">
        <v>65</v>
      </c>
      <c r="C3" s="62" t="s">
        <v>318</v>
      </c>
      <c r="D3" s="62" t="s">
        <v>319</v>
      </c>
      <c r="E3" s="180" t="s">
        <v>414</v>
      </c>
    </row>
    <row r="4" spans="1:4" ht="32.25" thickBot="1">
      <c r="A4" s="63" t="s">
        <v>60</v>
      </c>
      <c r="B4" s="64" t="s">
        <v>72</v>
      </c>
      <c r="C4" s="65" t="s">
        <v>320</v>
      </c>
      <c r="D4" s="65" t="s">
        <v>321</v>
      </c>
    </row>
    <row r="5" spans="1:4" ht="48" thickBot="1">
      <c r="A5" s="63" t="s">
        <v>66</v>
      </c>
      <c r="B5" s="65" t="s">
        <v>73</v>
      </c>
      <c r="C5" s="65" t="s">
        <v>269</v>
      </c>
      <c r="D5" s="65"/>
    </row>
    <row r="6" spans="1:12" ht="95.25" thickBot="1">
      <c r="A6" s="63" t="s">
        <v>67</v>
      </c>
      <c r="B6" s="65" t="s">
        <v>74</v>
      </c>
      <c r="C6" s="65" t="s">
        <v>322</v>
      </c>
      <c r="D6" s="65"/>
      <c r="F6" s="204"/>
      <c r="G6" s="205"/>
      <c r="H6" s="205"/>
      <c r="I6" s="205"/>
      <c r="J6" s="205"/>
      <c r="K6" s="205"/>
      <c r="L6" s="205"/>
    </row>
    <row r="7" spans="1:12" ht="60.75" thickBot="1">
      <c r="A7" s="63" t="s">
        <v>68</v>
      </c>
      <c r="B7" s="64" t="s">
        <v>75</v>
      </c>
      <c r="C7" s="54" t="s">
        <v>246</v>
      </c>
      <c r="D7" s="65"/>
      <c r="F7" s="205"/>
      <c r="G7" s="205"/>
      <c r="H7" s="205"/>
      <c r="I7" s="205"/>
      <c r="J7" s="205"/>
      <c r="K7" s="205"/>
      <c r="L7" s="205"/>
    </row>
    <row r="8" spans="1:12" ht="16.5" thickBot="1">
      <c r="A8" s="63" t="s">
        <v>61</v>
      </c>
      <c r="B8" s="64" t="s">
        <v>76</v>
      </c>
      <c r="C8" s="65"/>
      <c r="D8" s="65"/>
      <c r="F8" s="205"/>
      <c r="G8" s="205"/>
      <c r="H8" s="205"/>
      <c r="I8" s="205"/>
      <c r="J8" s="205"/>
      <c r="K8" s="205"/>
      <c r="L8" s="205"/>
    </row>
    <row r="9" spans="1:4" ht="32.25" thickBot="1">
      <c r="A9" s="63" t="s">
        <v>69</v>
      </c>
      <c r="B9" s="64"/>
      <c r="C9" s="65"/>
      <c r="D9" s="65"/>
    </row>
    <row r="10" spans="1:4" ht="16.5" thickBot="1">
      <c r="A10" s="63" t="s">
        <v>323</v>
      </c>
      <c r="B10" s="64"/>
      <c r="C10" s="65"/>
      <c r="D10" s="65"/>
    </row>
    <row r="11" spans="1:4" ht="16.5" thickBot="1">
      <c r="A11" s="63" t="s">
        <v>324</v>
      </c>
      <c r="B11" s="64"/>
      <c r="C11" s="65"/>
      <c r="D11" s="65"/>
    </row>
    <row r="12" spans="1:4" ht="48" thickBot="1">
      <c r="A12" s="63" t="s">
        <v>325</v>
      </c>
      <c r="B12" s="64"/>
      <c r="C12" s="65"/>
      <c r="D12" s="65"/>
    </row>
    <row r="13" spans="1:4" ht="32.25" thickBot="1">
      <c r="A13" s="63" t="s">
        <v>70</v>
      </c>
      <c r="B13" s="64"/>
      <c r="C13" s="65"/>
      <c r="D13" s="65"/>
    </row>
    <row r="14" spans="1:4" ht="16.5" thickBot="1">
      <c r="A14" s="63" t="s">
        <v>326</v>
      </c>
      <c r="B14" s="64"/>
      <c r="C14" s="65"/>
      <c r="D14" s="65"/>
    </row>
    <row r="15" spans="1:4" ht="79.5" thickBot="1">
      <c r="A15" s="63" t="s">
        <v>71</v>
      </c>
      <c r="B15" s="64"/>
      <c r="C15" s="65"/>
      <c r="D15" s="65"/>
    </row>
    <row r="16" spans="1:4" ht="32.25" thickBot="1">
      <c r="A16" s="63" t="s">
        <v>62</v>
      </c>
      <c r="B16" s="64"/>
      <c r="C16" s="65"/>
      <c r="D16" s="65"/>
    </row>
    <row r="17" spans="1:4" ht="32.25" thickBot="1">
      <c r="A17" s="63" t="s">
        <v>63</v>
      </c>
      <c r="B17" s="64"/>
      <c r="C17" s="65"/>
      <c r="D17" s="65"/>
    </row>
  </sheetData>
  <sheetProtection/>
  <mergeCells count="2">
    <mergeCell ref="F6:L8"/>
    <mergeCell ref="A2:D2"/>
  </mergeCells>
  <printOptions/>
  <pageMargins left="0.75" right="0.75" top="1" bottom="1" header="0.5" footer="0.5"/>
  <pageSetup horizontalDpi="600" verticalDpi="600" orientation="portrait" r:id="rId1"/>
</worksheet>
</file>

<file path=xl/worksheets/sheet20.xml><?xml version="1.0" encoding="utf-8"?>
<worksheet xmlns="http://schemas.openxmlformats.org/spreadsheetml/2006/main" xmlns:r="http://schemas.openxmlformats.org/officeDocument/2006/relationships">
  <dimension ref="A1:Q20"/>
  <sheetViews>
    <sheetView zoomScalePageLayoutView="0" workbookViewId="0" topLeftCell="G1">
      <selection activeCell="M2" sqref="M2"/>
    </sheetView>
  </sheetViews>
  <sheetFormatPr defaultColWidth="9.140625" defaultRowHeight="15"/>
  <cols>
    <col min="1" max="6" width="0" style="115" hidden="1" customWidth="1"/>
    <col min="7" max="10" width="17.28125" style="115" customWidth="1"/>
    <col min="11" max="13" width="18.140625" style="115" customWidth="1"/>
    <col min="14" max="16" width="15.57421875" style="115" customWidth="1"/>
    <col min="17" max="17" width="22.57421875" style="115" customWidth="1"/>
    <col min="18" max="18" width="27.57421875" style="115" customWidth="1"/>
    <col min="19" max="16384" width="9.140625" style="115" customWidth="1"/>
  </cols>
  <sheetData>
    <row r="1" spans="1:17" s="124" customFormat="1" ht="94.5">
      <c r="A1" s="116" t="s">
        <v>37</v>
      </c>
      <c r="B1" s="117" t="s">
        <v>38</v>
      </c>
      <c r="C1" s="27" t="s">
        <v>29</v>
      </c>
      <c r="D1" s="27" t="s">
        <v>30</v>
      </c>
      <c r="E1" s="27" t="s">
        <v>31</v>
      </c>
      <c r="F1" s="27" t="s">
        <v>33</v>
      </c>
      <c r="G1" s="127" t="s">
        <v>92</v>
      </c>
      <c r="H1" s="127" t="s">
        <v>367</v>
      </c>
      <c r="I1" s="127" t="s">
        <v>368</v>
      </c>
      <c r="J1" s="127" t="s">
        <v>369</v>
      </c>
      <c r="K1" s="127" t="s">
        <v>370</v>
      </c>
      <c r="L1" s="127" t="s">
        <v>371</v>
      </c>
      <c r="M1" s="127" t="s">
        <v>372</v>
      </c>
      <c r="N1" s="128" t="s">
        <v>56</v>
      </c>
      <c r="O1" s="85" t="s">
        <v>57</v>
      </c>
      <c r="P1" s="85" t="s">
        <v>58</v>
      </c>
      <c r="Q1" s="110"/>
    </row>
    <row r="2" spans="1:17" s="111" customFormat="1" ht="15" customHeight="1">
      <c r="A2" s="118">
        <v>0</v>
      </c>
      <c r="B2" s="119">
        <v>0</v>
      </c>
      <c r="C2" s="120">
        <v>169.88062442607895</v>
      </c>
      <c r="D2" s="120">
        <v>0.337465564738292</v>
      </c>
      <c r="E2" s="120">
        <v>0.32598714416896235</v>
      </c>
      <c r="F2" s="120">
        <v>170.5440771349862</v>
      </c>
      <c r="G2" s="129"/>
      <c r="H2" s="129"/>
      <c r="I2" s="129"/>
      <c r="J2" s="129"/>
      <c r="K2" s="129"/>
      <c r="L2" s="129"/>
      <c r="M2" s="129"/>
      <c r="N2" s="129">
        <f>(G2*H2)-(G2*K2)</f>
        <v>0</v>
      </c>
      <c r="O2" s="130">
        <f>(G2*I2)-(G2*L2)</f>
        <v>0</v>
      </c>
      <c r="P2" s="129">
        <f>(G2*J2)-(G2*M2)</f>
        <v>0</v>
      </c>
      <c r="Q2" s="110"/>
    </row>
    <row r="3" spans="1:17" ht="15" customHeight="1">
      <c r="A3" s="121"/>
      <c r="B3" s="122"/>
      <c r="C3" s="31"/>
      <c r="D3" s="31"/>
      <c r="E3" s="31"/>
      <c r="F3" s="31"/>
      <c r="G3" s="129"/>
      <c r="H3" s="129"/>
      <c r="I3" s="129"/>
      <c r="J3" s="129"/>
      <c r="K3" s="129"/>
      <c r="L3" s="129"/>
      <c r="M3" s="129"/>
      <c r="N3" s="129">
        <f>(G3*H3)-(G3*K3)</f>
        <v>0</v>
      </c>
      <c r="O3" s="130">
        <f>(G3*I3)-(G3*L3)</f>
        <v>0</v>
      </c>
      <c r="P3" s="129">
        <f>(G3*J3)-(G3*M3)</f>
        <v>0</v>
      </c>
      <c r="Q3" s="114"/>
    </row>
    <row r="4" spans="1:17" ht="15" customHeight="1">
      <c r="A4" s="121"/>
      <c r="B4" s="122"/>
      <c r="C4" s="123"/>
      <c r="D4" s="31"/>
      <c r="E4" s="31"/>
      <c r="F4" s="31"/>
      <c r="G4" s="129"/>
      <c r="H4" s="129"/>
      <c r="I4" s="129"/>
      <c r="J4" s="129"/>
      <c r="K4" s="129"/>
      <c r="L4" s="129"/>
      <c r="M4" s="129"/>
      <c r="N4" s="129">
        <f>(G4*H4)-(G4*K4)</f>
        <v>0</v>
      </c>
      <c r="O4" s="130">
        <f>(G4*I4)-(G4*L4)</f>
        <v>0</v>
      </c>
      <c r="P4" s="129">
        <f>(G4*J4)-(G4*M4)</f>
        <v>0</v>
      </c>
      <c r="Q4" s="114"/>
    </row>
    <row r="5" spans="1:17" ht="15" customHeight="1">
      <c r="A5" s="121"/>
      <c r="B5" s="122"/>
      <c r="C5" s="31"/>
      <c r="D5" s="31"/>
      <c r="E5" s="31"/>
      <c r="F5" s="31"/>
      <c r="G5" s="129"/>
      <c r="H5" s="129"/>
      <c r="I5" s="129"/>
      <c r="J5" s="129"/>
      <c r="K5" s="129"/>
      <c r="L5" s="129"/>
      <c r="M5" s="129"/>
      <c r="N5" s="129">
        <f>(G5*H5)-(G5*K5)</f>
        <v>0</v>
      </c>
      <c r="O5" s="130">
        <f>(G5*I5)-(G5*L5)</f>
        <v>0</v>
      </c>
      <c r="P5" s="129">
        <f>(G5*J5)-(G5*M5)</f>
        <v>0</v>
      </c>
      <c r="Q5" s="114"/>
    </row>
    <row r="6" spans="1:17" ht="15" customHeight="1">
      <c r="A6" s="121"/>
      <c r="B6" s="122"/>
      <c r="C6" s="31"/>
      <c r="D6" s="31"/>
      <c r="E6" s="31"/>
      <c r="F6" s="31"/>
      <c r="G6" s="129"/>
      <c r="H6" s="129"/>
      <c r="I6" s="129"/>
      <c r="J6" s="129"/>
      <c r="K6" s="129"/>
      <c r="L6" s="129"/>
      <c r="M6" s="129"/>
      <c r="N6" s="129">
        <f>(G6*H6)-(G6*K6)</f>
        <v>0</v>
      </c>
      <c r="O6" s="130">
        <f>(G6*I6)-(G6*L6)</f>
        <v>0</v>
      </c>
      <c r="P6" s="129">
        <f>(G6*J6)-(G6*M6)</f>
        <v>0</v>
      </c>
      <c r="Q6" s="114"/>
    </row>
    <row r="7" spans="1:17" ht="15" customHeight="1">
      <c r="A7" s="121"/>
      <c r="B7" s="122"/>
      <c r="C7" s="31"/>
      <c r="D7" s="31"/>
      <c r="E7" s="31"/>
      <c r="F7" s="31"/>
      <c r="G7" s="129"/>
      <c r="H7" s="129"/>
      <c r="I7" s="129"/>
      <c r="J7" s="129"/>
      <c r="K7" s="129"/>
      <c r="L7" s="129"/>
      <c r="M7" s="129"/>
      <c r="N7" s="129">
        <f aca="true" t="shared" si="0" ref="N7:N20">(G7*H7)-(G7*K7)</f>
        <v>0</v>
      </c>
      <c r="O7" s="130">
        <f aca="true" t="shared" si="1" ref="O7:O20">(G7*I7)-(G7*L7)</f>
        <v>0</v>
      </c>
      <c r="P7" s="129">
        <f aca="true" t="shared" si="2" ref="P7:P20">(G7*J7)-(G7*M7)</f>
        <v>0</v>
      </c>
      <c r="Q7" s="114"/>
    </row>
    <row r="8" spans="1:17" s="113" customFormat="1" ht="15" customHeight="1">
      <c r="A8" s="121"/>
      <c r="B8" s="122"/>
      <c r="C8" s="31"/>
      <c r="D8" s="31"/>
      <c r="E8" s="31"/>
      <c r="F8" s="31"/>
      <c r="G8" s="129"/>
      <c r="H8" s="129"/>
      <c r="I8" s="129"/>
      <c r="J8" s="129"/>
      <c r="K8" s="129"/>
      <c r="L8" s="129"/>
      <c r="M8" s="129"/>
      <c r="N8" s="129">
        <f t="shared" si="0"/>
        <v>0</v>
      </c>
      <c r="O8" s="130">
        <f t="shared" si="1"/>
        <v>0</v>
      </c>
      <c r="P8" s="129">
        <f t="shared" si="2"/>
        <v>0</v>
      </c>
      <c r="Q8" s="112"/>
    </row>
    <row r="9" spans="1:17" ht="15" customHeight="1">
      <c r="A9" s="121"/>
      <c r="B9" s="122"/>
      <c r="C9" s="31"/>
      <c r="D9" s="31"/>
      <c r="E9" s="31"/>
      <c r="F9" s="31"/>
      <c r="G9" s="129"/>
      <c r="H9" s="129"/>
      <c r="I9" s="129"/>
      <c r="J9" s="129"/>
      <c r="K9" s="129"/>
      <c r="L9" s="129"/>
      <c r="M9" s="129"/>
      <c r="N9" s="129">
        <f t="shared" si="0"/>
        <v>0</v>
      </c>
      <c r="O9" s="130">
        <f t="shared" si="1"/>
        <v>0</v>
      </c>
      <c r="P9" s="129">
        <f t="shared" si="2"/>
        <v>0</v>
      </c>
      <c r="Q9" s="114"/>
    </row>
    <row r="10" spans="1:17" ht="15" customHeight="1">
      <c r="A10" s="121"/>
      <c r="B10" s="122"/>
      <c r="C10" s="31"/>
      <c r="D10" s="31"/>
      <c r="E10" s="31"/>
      <c r="F10" s="31"/>
      <c r="G10" s="129"/>
      <c r="H10" s="129"/>
      <c r="I10" s="129"/>
      <c r="J10" s="129"/>
      <c r="K10" s="129"/>
      <c r="L10" s="129"/>
      <c r="M10" s="129"/>
      <c r="N10" s="129">
        <f t="shared" si="0"/>
        <v>0</v>
      </c>
      <c r="O10" s="130">
        <f t="shared" si="1"/>
        <v>0</v>
      </c>
      <c r="P10" s="129">
        <f t="shared" si="2"/>
        <v>0</v>
      </c>
      <c r="Q10" s="114"/>
    </row>
    <row r="11" spans="1:17" ht="15" customHeight="1">
      <c r="A11" s="121"/>
      <c r="B11" s="122"/>
      <c r="C11" s="31"/>
      <c r="D11" s="31"/>
      <c r="E11" s="31"/>
      <c r="F11" s="31"/>
      <c r="G11" s="129"/>
      <c r="H11" s="129"/>
      <c r="I11" s="129"/>
      <c r="J11" s="129"/>
      <c r="K11" s="129"/>
      <c r="L11" s="129"/>
      <c r="M11" s="129"/>
      <c r="N11" s="129">
        <f t="shared" si="0"/>
        <v>0</v>
      </c>
      <c r="O11" s="130">
        <f t="shared" si="1"/>
        <v>0</v>
      </c>
      <c r="P11" s="129">
        <f t="shared" si="2"/>
        <v>0</v>
      </c>
      <c r="Q11" s="114"/>
    </row>
    <row r="12" spans="1:17" ht="15" customHeight="1">
      <c r="A12" s="121"/>
      <c r="B12" s="122"/>
      <c r="C12" s="31"/>
      <c r="D12" s="31"/>
      <c r="E12" s="31"/>
      <c r="F12" s="31"/>
      <c r="G12" s="129"/>
      <c r="H12" s="129"/>
      <c r="I12" s="129"/>
      <c r="J12" s="129"/>
      <c r="K12" s="129"/>
      <c r="L12" s="129"/>
      <c r="M12" s="129"/>
      <c r="N12" s="129">
        <f t="shared" si="0"/>
        <v>0</v>
      </c>
      <c r="O12" s="130">
        <f t="shared" si="1"/>
        <v>0</v>
      </c>
      <c r="P12" s="129">
        <f t="shared" si="2"/>
        <v>0</v>
      </c>
      <c r="Q12" s="114"/>
    </row>
    <row r="13" spans="1:17" ht="15" customHeight="1">
      <c r="A13" s="121"/>
      <c r="B13" s="122"/>
      <c r="C13" s="31"/>
      <c r="D13" s="31"/>
      <c r="E13" s="31"/>
      <c r="F13" s="31"/>
      <c r="G13" s="129"/>
      <c r="H13" s="129"/>
      <c r="I13" s="129"/>
      <c r="J13" s="129"/>
      <c r="K13" s="129"/>
      <c r="L13" s="129"/>
      <c r="M13" s="129"/>
      <c r="N13" s="129">
        <f t="shared" si="0"/>
        <v>0</v>
      </c>
      <c r="O13" s="130">
        <f t="shared" si="1"/>
        <v>0</v>
      </c>
      <c r="P13" s="129">
        <f t="shared" si="2"/>
        <v>0</v>
      </c>
      <c r="Q13" s="114"/>
    </row>
    <row r="14" spans="1:17" ht="15" customHeight="1">
      <c r="A14" s="121"/>
      <c r="B14" s="122"/>
      <c r="C14" s="31"/>
      <c r="D14" s="31"/>
      <c r="E14" s="31"/>
      <c r="F14" s="31"/>
      <c r="G14" s="129"/>
      <c r="H14" s="129"/>
      <c r="I14" s="129"/>
      <c r="J14" s="129"/>
      <c r="K14" s="129"/>
      <c r="L14" s="129"/>
      <c r="M14" s="129"/>
      <c r="N14" s="129">
        <f t="shared" si="0"/>
        <v>0</v>
      </c>
      <c r="O14" s="130">
        <f t="shared" si="1"/>
        <v>0</v>
      </c>
      <c r="P14" s="129">
        <f t="shared" si="2"/>
        <v>0</v>
      </c>
      <c r="Q14" s="114"/>
    </row>
    <row r="15" spans="1:17" s="113" customFormat="1" ht="15" customHeight="1">
      <c r="A15" s="121"/>
      <c r="B15" s="122"/>
      <c r="C15" s="31"/>
      <c r="D15" s="31"/>
      <c r="E15" s="31"/>
      <c r="F15" s="31"/>
      <c r="G15" s="129"/>
      <c r="H15" s="129"/>
      <c r="I15" s="129"/>
      <c r="J15" s="129"/>
      <c r="K15" s="129"/>
      <c r="L15" s="129"/>
      <c r="M15" s="129"/>
      <c r="N15" s="129">
        <f t="shared" si="0"/>
        <v>0</v>
      </c>
      <c r="O15" s="130">
        <f t="shared" si="1"/>
        <v>0</v>
      </c>
      <c r="P15" s="129">
        <f t="shared" si="2"/>
        <v>0</v>
      </c>
      <c r="Q15" s="112"/>
    </row>
    <row r="16" spans="1:17" ht="15" customHeight="1">
      <c r="A16" s="121"/>
      <c r="B16" s="122"/>
      <c r="C16" s="31"/>
      <c r="D16" s="31"/>
      <c r="E16" s="31"/>
      <c r="F16" s="31"/>
      <c r="G16" s="129"/>
      <c r="H16" s="129"/>
      <c r="I16" s="129"/>
      <c r="J16" s="129"/>
      <c r="K16" s="129"/>
      <c r="L16" s="129"/>
      <c r="M16" s="129"/>
      <c r="N16" s="129">
        <f t="shared" si="0"/>
        <v>0</v>
      </c>
      <c r="O16" s="130">
        <f t="shared" si="1"/>
        <v>0</v>
      </c>
      <c r="P16" s="129">
        <f t="shared" si="2"/>
        <v>0</v>
      </c>
      <c r="Q16" s="114"/>
    </row>
    <row r="17" spans="1:17" ht="15" customHeight="1">
      <c r="A17" s="118"/>
      <c r="B17" s="119"/>
      <c r="C17" s="120"/>
      <c r="D17" s="120"/>
      <c r="E17" s="120"/>
      <c r="F17" s="120"/>
      <c r="G17" s="129"/>
      <c r="H17" s="129"/>
      <c r="I17" s="129"/>
      <c r="J17" s="129"/>
      <c r="K17" s="129"/>
      <c r="L17" s="129"/>
      <c r="M17" s="129"/>
      <c r="N17" s="129">
        <f t="shared" si="0"/>
        <v>0</v>
      </c>
      <c r="O17" s="130">
        <f t="shared" si="1"/>
        <v>0</v>
      </c>
      <c r="P17" s="129">
        <f t="shared" si="2"/>
        <v>0</v>
      </c>
      <c r="Q17" s="114"/>
    </row>
    <row r="18" spans="7:16" ht="15">
      <c r="G18" s="129"/>
      <c r="H18" s="129"/>
      <c r="I18" s="129"/>
      <c r="J18" s="129"/>
      <c r="K18" s="129"/>
      <c r="L18" s="129"/>
      <c r="M18" s="129"/>
      <c r="N18" s="129">
        <f t="shared" si="0"/>
        <v>0</v>
      </c>
      <c r="O18" s="130">
        <f t="shared" si="1"/>
        <v>0</v>
      </c>
      <c r="P18" s="129">
        <f t="shared" si="2"/>
        <v>0</v>
      </c>
    </row>
    <row r="19" spans="7:16" ht="15">
      <c r="G19" s="129"/>
      <c r="H19" s="129"/>
      <c r="I19" s="129"/>
      <c r="J19" s="129"/>
      <c r="K19" s="129"/>
      <c r="L19" s="129"/>
      <c r="M19" s="129"/>
      <c r="N19" s="129">
        <f t="shared" si="0"/>
        <v>0</v>
      </c>
      <c r="O19" s="130">
        <f t="shared" si="1"/>
        <v>0</v>
      </c>
      <c r="P19" s="129">
        <f t="shared" si="2"/>
        <v>0</v>
      </c>
    </row>
    <row r="20" spans="7:16" ht="15">
      <c r="G20" s="129"/>
      <c r="H20" s="129"/>
      <c r="I20" s="129"/>
      <c r="J20" s="129"/>
      <c r="K20" s="129"/>
      <c r="L20" s="129"/>
      <c r="M20" s="129"/>
      <c r="N20" s="129">
        <f t="shared" si="0"/>
        <v>0</v>
      </c>
      <c r="O20" s="130">
        <f t="shared" si="1"/>
        <v>0</v>
      </c>
      <c r="P20" s="129">
        <f t="shared" si="2"/>
        <v>0</v>
      </c>
    </row>
  </sheetData>
  <sheetProtection/>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P4"/>
  <sheetViews>
    <sheetView zoomScalePageLayoutView="0" workbookViewId="0" topLeftCell="K1">
      <selection activeCell="N2" sqref="N2"/>
    </sheetView>
  </sheetViews>
  <sheetFormatPr defaultColWidth="9.140625" defaultRowHeight="15"/>
  <cols>
    <col min="1" max="1" width="22.421875" style="25" customWidth="1"/>
    <col min="2" max="2" width="16.421875" style="25" customWidth="1"/>
    <col min="3" max="3" width="23.7109375" style="25" customWidth="1"/>
    <col min="4" max="4" width="21.7109375" style="25" customWidth="1"/>
    <col min="5" max="5" width="30.28125" style="25" customWidth="1"/>
    <col min="6" max="6" width="46.140625" style="29" hidden="1" customWidth="1"/>
    <col min="7" max="7" width="0" style="25" hidden="1" customWidth="1"/>
    <col min="8" max="8" width="20.7109375" style="25" hidden="1" customWidth="1"/>
    <col min="9" max="9" width="21.140625" style="25" hidden="1" customWidth="1"/>
    <col min="10" max="10" width="20.57421875" style="25" hidden="1" customWidth="1"/>
    <col min="11" max="11" width="12.28125" style="25" customWidth="1"/>
    <col min="12" max="12" width="16.421875" style="25" customWidth="1"/>
    <col min="13" max="13" width="13.7109375" style="25" customWidth="1"/>
    <col min="14" max="16384" width="9.140625" style="25" customWidth="1"/>
  </cols>
  <sheetData>
    <row r="1" spans="1:16" s="20" customFormat="1" ht="47.25">
      <c r="A1" s="17" t="s">
        <v>17</v>
      </c>
      <c r="B1" s="17" t="s">
        <v>21</v>
      </c>
      <c r="C1" s="17" t="s">
        <v>18</v>
      </c>
      <c r="D1" s="17" t="s">
        <v>34</v>
      </c>
      <c r="E1" s="17" t="s">
        <v>35</v>
      </c>
      <c r="F1" s="17" t="s">
        <v>19</v>
      </c>
      <c r="G1" s="18" t="s">
        <v>26</v>
      </c>
      <c r="H1" s="17" t="s">
        <v>20</v>
      </c>
      <c r="I1" s="19" t="s">
        <v>23</v>
      </c>
      <c r="J1" s="19" t="s">
        <v>25</v>
      </c>
      <c r="K1" s="36" t="s">
        <v>32</v>
      </c>
      <c r="L1" s="36" t="s">
        <v>28</v>
      </c>
      <c r="M1" s="27" t="s">
        <v>55</v>
      </c>
      <c r="N1" s="58" t="s">
        <v>56</v>
      </c>
      <c r="O1" s="58" t="s">
        <v>57</v>
      </c>
      <c r="P1" s="58" t="s">
        <v>58</v>
      </c>
    </row>
    <row r="2" spans="1:16" ht="85.5" customHeight="1">
      <c r="A2" s="21" t="s">
        <v>27</v>
      </c>
      <c r="B2" s="22" t="s">
        <v>24</v>
      </c>
      <c r="C2" s="22"/>
      <c r="D2" s="22"/>
      <c r="E2" s="22"/>
      <c r="F2" s="22"/>
      <c r="G2" s="22"/>
      <c r="H2" s="21"/>
      <c r="I2" s="23"/>
      <c r="J2" s="21"/>
      <c r="K2" s="24"/>
      <c r="L2" s="24"/>
      <c r="M2" s="28">
        <f>K2+L2</f>
        <v>0</v>
      </c>
      <c r="N2" s="25">
        <f>4.41*M2</f>
        <v>0</v>
      </c>
      <c r="O2" s="25">
        <f>1.72*M2</f>
        <v>0</v>
      </c>
      <c r="P2" s="25">
        <f>1561*M2</f>
        <v>0</v>
      </c>
    </row>
    <row r="3" spans="1:16" ht="96.75" customHeight="1">
      <c r="A3" s="21" t="s">
        <v>27</v>
      </c>
      <c r="B3" s="22" t="s">
        <v>22</v>
      </c>
      <c r="C3" s="22"/>
      <c r="D3" s="22"/>
      <c r="E3" s="22"/>
      <c r="F3" s="22"/>
      <c r="G3" s="22"/>
      <c r="H3" s="21"/>
      <c r="I3" s="23"/>
      <c r="J3" s="21"/>
      <c r="K3" s="24"/>
      <c r="L3" s="24"/>
      <c r="M3" s="28">
        <f>K3+L3</f>
        <v>0</v>
      </c>
      <c r="N3" s="25">
        <f>4.41*M3</f>
        <v>0</v>
      </c>
      <c r="O3" s="25">
        <f>1.72*M3</f>
        <v>0</v>
      </c>
      <c r="P3" s="25">
        <f>1561*M3</f>
        <v>0</v>
      </c>
    </row>
    <row r="4" spans="1:16" ht="15">
      <c r="A4" s="35" t="s">
        <v>59</v>
      </c>
      <c r="N4" s="35">
        <f>SUM(N2:N3)</f>
        <v>0</v>
      </c>
      <c r="O4" s="35">
        <f>SUM(O2:O3)</f>
        <v>0</v>
      </c>
      <c r="P4" s="35">
        <f>SUM(P2:P3)</f>
        <v>0</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B11"/>
  <sheetViews>
    <sheetView zoomScalePageLayoutView="0" workbookViewId="0" topLeftCell="A1">
      <selection activeCell="B10" sqref="B10"/>
    </sheetView>
  </sheetViews>
  <sheetFormatPr defaultColWidth="9.140625" defaultRowHeight="15"/>
  <sheetData>
    <row r="1" ht="15">
      <c r="A1" t="s">
        <v>40</v>
      </c>
    </row>
    <row r="2" spans="1:2" ht="15">
      <c r="A2" t="s">
        <v>42</v>
      </c>
      <c r="B2" t="s">
        <v>47</v>
      </c>
    </row>
    <row r="3" spans="1:2" ht="15">
      <c r="A3" t="s">
        <v>43</v>
      </c>
      <c r="B3" t="s">
        <v>48</v>
      </c>
    </row>
    <row r="5" ht="15">
      <c r="A5" t="s">
        <v>39</v>
      </c>
    </row>
    <row r="6" spans="1:2" ht="15">
      <c r="A6" t="s">
        <v>42</v>
      </c>
      <c r="B6" t="s">
        <v>45</v>
      </c>
    </row>
    <row r="7" spans="1:2" ht="15">
      <c r="A7" t="s">
        <v>43</v>
      </c>
      <c r="B7" t="s">
        <v>46</v>
      </c>
    </row>
    <row r="9" ht="15">
      <c r="A9" t="s">
        <v>41</v>
      </c>
    </row>
    <row r="10" spans="1:2" ht="15">
      <c r="A10" t="s">
        <v>42</v>
      </c>
      <c r="B10" t="s">
        <v>49</v>
      </c>
    </row>
    <row r="11" spans="1:2" ht="15">
      <c r="A11" t="s">
        <v>43</v>
      </c>
      <c r="B11" t="s">
        <v>45</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C37"/>
  <sheetViews>
    <sheetView zoomScalePageLayoutView="0" workbookViewId="0" topLeftCell="A1">
      <selection activeCell="A2" sqref="A2"/>
    </sheetView>
  </sheetViews>
  <sheetFormatPr defaultColWidth="9.140625" defaultRowHeight="15"/>
  <cols>
    <col min="1" max="1" width="60.421875" style="15" customWidth="1"/>
    <col min="2" max="2" width="60.421875" style="174" customWidth="1"/>
    <col min="3" max="3" width="103.421875" style="0" customWidth="1"/>
  </cols>
  <sheetData>
    <row r="1" spans="1:3" s="53" customFormat="1" ht="52.5" customHeight="1">
      <c r="A1" s="66" t="s">
        <v>2</v>
      </c>
      <c r="B1" s="66" t="s">
        <v>409</v>
      </c>
      <c r="C1" s="67" t="s">
        <v>3</v>
      </c>
    </row>
    <row r="2" spans="1:3" s="53" customFormat="1" ht="15">
      <c r="A2" s="53" t="s">
        <v>246</v>
      </c>
      <c r="B2" s="53" t="s">
        <v>410</v>
      </c>
      <c r="C2" s="53" t="s">
        <v>390</v>
      </c>
    </row>
    <row r="3" spans="1:3" s="53" customFormat="1" ht="15">
      <c r="A3" s="53" t="s">
        <v>247</v>
      </c>
      <c r="B3" s="53" t="s">
        <v>5</v>
      </c>
      <c r="C3" s="53" t="s">
        <v>391</v>
      </c>
    </row>
    <row r="4" spans="1:3" s="53" customFormat="1" ht="15">
      <c r="A4" s="53" t="s">
        <v>248</v>
      </c>
      <c r="B4" s="53" t="s">
        <v>5</v>
      </c>
      <c r="C4" s="53" t="s">
        <v>392</v>
      </c>
    </row>
    <row r="5" spans="1:3" s="53" customFormat="1" ht="15">
      <c r="A5" s="53" t="s">
        <v>249</v>
      </c>
      <c r="B5" s="53" t="s">
        <v>5</v>
      </c>
      <c r="C5" s="53" t="s">
        <v>393</v>
      </c>
    </row>
    <row r="6" spans="1:3" s="53" customFormat="1" ht="15">
      <c r="A6" s="53" t="s">
        <v>250</v>
      </c>
      <c r="B6" s="53" t="s">
        <v>5</v>
      </c>
      <c r="C6" s="53" t="s">
        <v>251</v>
      </c>
    </row>
    <row r="7" spans="1:3" s="53" customFormat="1" ht="15">
      <c r="A7" s="53" t="s">
        <v>298</v>
      </c>
      <c r="B7" s="53" t="s">
        <v>410</v>
      </c>
      <c r="C7" s="53" t="s">
        <v>394</v>
      </c>
    </row>
    <row r="8" spans="1:3" s="53" customFormat="1" ht="15">
      <c r="A8" s="53" t="s">
        <v>311</v>
      </c>
      <c r="B8" s="53" t="s">
        <v>410</v>
      </c>
      <c r="C8" s="53" t="s">
        <v>395</v>
      </c>
    </row>
    <row r="9" spans="1:3" s="53" customFormat="1" ht="15">
      <c r="A9" s="53" t="s">
        <v>312</v>
      </c>
      <c r="B9" s="53" t="s">
        <v>410</v>
      </c>
      <c r="C9" s="53" t="s">
        <v>396</v>
      </c>
    </row>
    <row r="10" spans="1:3" s="53" customFormat="1" ht="15">
      <c r="A10" s="53" t="s">
        <v>253</v>
      </c>
      <c r="B10" s="53" t="s">
        <v>5</v>
      </c>
      <c r="C10" s="53" t="s">
        <v>254</v>
      </c>
    </row>
    <row r="11" spans="1:3" s="53" customFormat="1" ht="15">
      <c r="A11" s="53" t="s">
        <v>255</v>
      </c>
      <c r="B11" s="53" t="s">
        <v>5</v>
      </c>
      <c r="C11" s="53" t="s">
        <v>256</v>
      </c>
    </row>
    <row r="12" spans="1:3" s="53" customFormat="1" ht="15">
      <c r="A12" s="53" t="s">
        <v>378</v>
      </c>
      <c r="B12" s="53" t="s">
        <v>5</v>
      </c>
      <c r="C12" s="53" t="s">
        <v>280</v>
      </c>
    </row>
    <row r="13" spans="1:3" s="53" customFormat="1" ht="15">
      <c r="A13" s="53" t="s">
        <v>379</v>
      </c>
      <c r="B13" s="53" t="s">
        <v>4</v>
      </c>
      <c r="C13" s="53" t="s">
        <v>282</v>
      </c>
    </row>
    <row r="14" spans="1:3" s="53" customFormat="1" ht="15">
      <c r="A14" s="53" t="s">
        <v>380</v>
      </c>
      <c r="B14" s="53" t="s">
        <v>4</v>
      </c>
      <c r="C14" s="53" t="s">
        <v>284</v>
      </c>
    </row>
    <row r="15" spans="1:3" s="53" customFormat="1" ht="15">
      <c r="A15" s="53" t="s">
        <v>381</v>
      </c>
      <c r="B15" s="53" t="s">
        <v>413</v>
      </c>
      <c r="C15" s="53" t="s">
        <v>286</v>
      </c>
    </row>
    <row r="16" spans="1:3" s="53" customFormat="1" ht="15">
      <c r="A16" s="53" t="s">
        <v>382</v>
      </c>
      <c r="B16" s="53" t="s">
        <v>413</v>
      </c>
      <c r="C16" s="53" t="s">
        <v>397</v>
      </c>
    </row>
    <row r="17" spans="1:3" s="53" customFormat="1" ht="15">
      <c r="A17" s="53" t="s">
        <v>383</v>
      </c>
      <c r="B17" s="53" t="s">
        <v>411</v>
      </c>
      <c r="C17" s="53" t="s">
        <v>261</v>
      </c>
    </row>
    <row r="18" spans="1:3" s="53" customFormat="1" ht="15">
      <c r="A18" s="53" t="s">
        <v>384</v>
      </c>
      <c r="B18" s="53" t="s">
        <v>5</v>
      </c>
      <c r="C18" s="53" t="s">
        <v>288</v>
      </c>
    </row>
    <row r="19" spans="1:3" s="53" customFormat="1" ht="15">
      <c r="A19" s="53" t="s">
        <v>385</v>
      </c>
      <c r="B19" s="53" t="s">
        <v>5</v>
      </c>
      <c r="C19" s="53" t="s">
        <v>290</v>
      </c>
    </row>
    <row r="20" spans="1:3" ht="15">
      <c r="A20" s="53" t="s">
        <v>263</v>
      </c>
      <c r="B20" s="53" t="s">
        <v>5</v>
      </c>
      <c r="C20" s="53" t="s">
        <v>398</v>
      </c>
    </row>
    <row r="21" spans="1:3" ht="15">
      <c r="A21" s="53" t="s">
        <v>264</v>
      </c>
      <c r="B21" s="53" t="s">
        <v>5</v>
      </c>
      <c r="C21" s="53" t="s">
        <v>399</v>
      </c>
    </row>
    <row r="22" spans="1:3" ht="15">
      <c r="A22" s="53" t="s">
        <v>265</v>
      </c>
      <c r="B22" s="53" t="s">
        <v>5</v>
      </c>
      <c r="C22" s="53" t="s">
        <v>400</v>
      </c>
    </row>
    <row r="23" spans="1:3" ht="15">
      <c r="A23" s="53" t="s">
        <v>266</v>
      </c>
      <c r="B23" s="53" t="s">
        <v>5</v>
      </c>
      <c r="C23" s="53" t="s">
        <v>401</v>
      </c>
    </row>
    <row r="24" spans="1:3" ht="15">
      <c r="A24" s="53" t="s">
        <v>267</v>
      </c>
      <c r="B24" s="53" t="s">
        <v>5</v>
      </c>
      <c r="C24" s="53" t="s">
        <v>402</v>
      </c>
    </row>
    <row r="25" spans="1:3" ht="15">
      <c r="A25" s="53" t="s">
        <v>268</v>
      </c>
      <c r="B25" s="53" t="s">
        <v>5</v>
      </c>
      <c r="C25" s="53" t="s">
        <v>403</v>
      </c>
    </row>
    <row r="26" spans="1:3" s="169" customFormat="1" ht="15">
      <c r="A26" s="178" t="s">
        <v>360</v>
      </c>
      <c r="B26" s="179" t="s">
        <v>415</v>
      </c>
      <c r="C26" s="178" t="s">
        <v>361</v>
      </c>
    </row>
    <row r="27" spans="1:3" s="53" customFormat="1" ht="15">
      <c r="A27" s="178" t="s">
        <v>359</v>
      </c>
      <c r="B27" s="179" t="s">
        <v>5</v>
      </c>
      <c r="C27" s="178" t="s">
        <v>362</v>
      </c>
    </row>
    <row r="28" spans="1:3" ht="15">
      <c r="A28" s="53" t="s">
        <v>386</v>
      </c>
      <c r="B28" s="53" t="s">
        <v>410</v>
      </c>
      <c r="C28" s="53" t="s">
        <v>404</v>
      </c>
    </row>
    <row r="29" spans="1:3" ht="15">
      <c r="A29" s="53" t="s">
        <v>387</v>
      </c>
      <c r="B29" s="53" t="s">
        <v>412</v>
      </c>
      <c r="C29" s="53" t="s">
        <v>405</v>
      </c>
    </row>
    <row r="30" spans="1:3" ht="15">
      <c r="A30" s="53" t="s">
        <v>388</v>
      </c>
      <c r="B30" s="53" t="s">
        <v>410</v>
      </c>
      <c r="C30" s="53" t="s">
        <v>273</v>
      </c>
    </row>
    <row r="31" spans="1:3" ht="15">
      <c r="A31" s="53" t="s">
        <v>274</v>
      </c>
      <c r="B31" s="53" t="s">
        <v>410</v>
      </c>
      <c r="C31" s="53" t="s">
        <v>275</v>
      </c>
    </row>
    <row r="32" spans="1:3" ht="15">
      <c r="A32" s="53" t="s">
        <v>277</v>
      </c>
      <c r="B32" s="53" t="s">
        <v>410</v>
      </c>
      <c r="C32" s="53" t="s">
        <v>278</v>
      </c>
    </row>
    <row r="33" spans="1:3" ht="15">
      <c r="A33" s="53" t="s">
        <v>389</v>
      </c>
      <c r="B33" s="53" t="s">
        <v>414</v>
      </c>
      <c r="C33" s="53" t="s">
        <v>406</v>
      </c>
    </row>
    <row r="34" spans="1:3" ht="15">
      <c r="A34" s="53" t="s">
        <v>296</v>
      </c>
      <c r="B34" s="53" t="s">
        <v>5</v>
      </c>
      <c r="C34" s="53" t="s">
        <v>407</v>
      </c>
    </row>
    <row r="35" spans="1:3" ht="15">
      <c r="A35" s="53" t="s">
        <v>297</v>
      </c>
      <c r="B35" s="53" t="s">
        <v>5</v>
      </c>
      <c r="C35" s="53" t="s">
        <v>408</v>
      </c>
    </row>
    <row r="36" spans="1:3" ht="15">
      <c r="A36" s="53" t="s">
        <v>0</v>
      </c>
      <c r="B36" s="53" t="s">
        <v>4</v>
      </c>
      <c r="C36" s="53" t="s">
        <v>1</v>
      </c>
    </row>
    <row r="37" spans="1:3" ht="15">
      <c r="A37" s="53"/>
      <c r="B37" s="53"/>
      <c r="C37" s="53"/>
    </row>
  </sheetData>
  <sheetProtection/>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S761"/>
  <sheetViews>
    <sheetView zoomScalePageLayoutView="0" workbookViewId="0" topLeftCell="A607">
      <selection activeCell="C16" sqref="C16"/>
    </sheetView>
  </sheetViews>
  <sheetFormatPr defaultColWidth="9.140625" defaultRowHeight="15"/>
  <cols>
    <col min="1" max="1" width="10.421875" style="39" bestFit="1" customWidth="1"/>
    <col min="2" max="2" width="24.421875" style="39" bestFit="1" customWidth="1"/>
    <col min="3" max="3" width="11.00390625" style="39" bestFit="1" customWidth="1"/>
    <col min="4" max="4" width="4.57421875" style="39" hidden="1" customWidth="1"/>
    <col min="5" max="5" width="10.00390625" style="39" hidden="1" customWidth="1"/>
    <col min="6" max="6" width="9.7109375" style="52" hidden="1" customWidth="1"/>
    <col min="7" max="7" width="10.7109375" style="39" hidden="1" customWidth="1"/>
    <col min="8" max="8" width="11.140625" style="39" hidden="1" customWidth="1"/>
    <col min="9" max="9" width="9.7109375" style="39" hidden="1" customWidth="1"/>
    <col min="10" max="10" width="9.421875" style="52" hidden="1" customWidth="1"/>
    <col min="11" max="11" width="10.421875" style="39" hidden="1" customWidth="1"/>
    <col min="12" max="12" width="10.140625" style="39" hidden="1" customWidth="1"/>
    <col min="13" max="13" width="7.57421875" style="39" hidden="1" customWidth="1"/>
    <col min="14" max="14" width="10.00390625" style="39" hidden="1" customWidth="1"/>
    <col min="15" max="15" width="9.7109375" style="39" hidden="1" customWidth="1"/>
    <col min="16" max="16" width="9.140625" style="39" hidden="1" customWidth="1"/>
    <col min="17" max="17" width="9.7109375" style="39" bestFit="1" customWidth="1"/>
    <col min="18" max="18" width="9.421875" style="39" bestFit="1" customWidth="1"/>
    <col min="19" max="19" width="12.57421875" style="39" customWidth="1"/>
    <col min="20" max="16384" width="9.140625" style="39" customWidth="1"/>
  </cols>
  <sheetData>
    <row r="1" spans="5:19" ht="15">
      <c r="E1" s="209" t="s">
        <v>94</v>
      </c>
      <c r="F1" s="209"/>
      <c r="G1" s="209"/>
      <c r="H1" s="209"/>
      <c r="I1" s="209"/>
      <c r="J1" s="209"/>
      <c r="K1" s="209"/>
      <c r="L1" s="209"/>
      <c r="N1" s="209" t="s">
        <v>95</v>
      </c>
      <c r="O1" s="209"/>
      <c r="P1" s="209"/>
      <c r="Q1" s="209"/>
      <c r="R1" s="209"/>
      <c r="S1" s="209"/>
    </row>
    <row r="2" spans="5:19" ht="15">
      <c r="E2" s="209" t="s">
        <v>96</v>
      </c>
      <c r="F2" s="209"/>
      <c r="G2" s="209"/>
      <c r="H2" s="209"/>
      <c r="I2" s="209" t="s">
        <v>97</v>
      </c>
      <c r="J2" s="209"/>
      <c r="K2" s="209"/>
      <c r="L2" s="209"/>
      <c r="N2" s="209" t="s">
        <v>96</v>
      </c>
      <c r="O2" s="209"/>
      <c r="P2" s="209"/>
      <c r="Q2" s="209" t="s">
        <v>97</v>
      </c>
      <c r="R2" s="209"/>
      <c r="S2" s="209"/>
    </row>
    <row r="3" spans="5:19" ht="45">
      <c r="E3" s="40" t="s">
        <v>98</v>
      </c>
      <c r="F3" s="41" t="s">
        <v>99</v>
      </c>
      <c r="G3" s="42" t="s">
        <v>100</v>
      </c>
      <c r="H3" s="40" t="s">
        <v>101</v>
      </c>
      <c r="I3" s="40" t="s">
        <v>98</v>
      </c>
      <c r="J3" s="41" t="s">
        <v>99</v>
      </c>
      <c r="K3" s="42" t="s">
        <v>100</v>
      </c>
      <c r="L3" s="40" t="s">
        <v>101</v>
      </c>
      <c r="N3" s="40" t="s">
        <v>98</v>
      </c>
      <c r="O3" s="42" t="s">
        <v>100</v>
      </c>
      <c r="P3" s="40" t="s">
        <v>101</v>
      </c>
      <c r="Q3" s="40" t="s">
        <v>98</v>
      </c>
      <c r="R3" s="42" t="s">
        <v>39</v>
      </c>
      <c r="S3" s="40" t="s">
        <v>101</v>
      </c>
    </row>
    <row r="4" spans="1:19" ht="15">
      <c r="A4" s="43" t="s">
        <v>102</v>
      </c>
      <c r="B4" s="43" t="s">
        <v>103</v>
      </c>
      <c r="C4" s="43" t="s">
        <v>340</v>
      </c>
      <c r="D4" s="44" t="s">
        <v>104</v>
      </c>
      <c r="E4" s="43" t="s">
        <v>105</v>
      </c>
      <c r="F4" s="45" t="s">
        <v>106</v>
      </c>
      <c r="G4" s="43" t="s">
        <v>107</v>
      </c>
      <c r="H4" s="43" t="s">
        <v>108</v>
      </c>
      <c r="I4" s="43" t="s">
        <v>109</v>
      </c>
      <c r="J4" s="45" t="s">
        <v>110</v>
      </c>
      <c r="K4" s="43" t="s">
        <v>111</v>
      </c>
      <c r="L4" s="43" t="s">
        <v>112</v>
      </c>
      <c r="M4" s="43" t="s">
        <v>113</v>
      </c>
      <c r="N4" s="43" t="s">
        <v>105</v>
      </c>
      <c r="O4" s="46" t="s">
        <v>106</v>
      </c>
      <c r="P4" s="46" t="s">
        <v>108</v>
      </c>
      <c r="Q4" s="46"/>
      <c r="R4" s="46"/>
      <c r="S4" s="43"/>
    </row>
    <row r="5" spans="1:19" ht="15">
      <c r="A5" s="39">
        <v>2050301</v>
      </c>
      <c r="B5" s="39" t="s">
        <v>114</v>
      </c>
      <c r="C5" s="39" t="s">
        <v>115</v>
      </c>
      <c r="D5" s="44">
        <v>1</v>
      </c>
      <c r="E5" s="47">
        <v>8129.3089598</v>
      </c>
      <c r="F5" s="48">
        <v>81.861799361</v>
      </c>
      <c r="G5" s="47">
        <f>IF(C5="Pervious",F5*(1-0.25),F5)</f>
        <v>81.861799361</v>
      </c>
      <c r="H5" s="47">
        <v>47393.927493</v>
      </c>
      <c r="I5" s="47">
        <v>3958.4499959</v>
      </c>
      <c r="J5" s="48">
        <v>31.437250667</v>
      </c>
      <c r="K5" s="47">
        <f>IF(C5="Pervious",J5*(1-0.25),J5)</f>
        <v>31.437250667</v>
      </c>
      <c r="L5" s="47">
        <v>17657.321423</v>
      </c>
      <c r="M5" s="47">
        <v>1304.8630331</v>
      </c>
      <c r="N5" s="49">
        <f>E5/$M5</f>
        <v>6.230009398371085</v>
      </c>
      <c r="O5" s="50">
        <f>G5/$M5</f>
        <v>0.0627359326492058</v>
      </c>
      <c r="P5" s="51">
        <f>H5/$M5</f>
        <v>36.32099790612116</v>
      </c>
      <c r="Q5" s="49">
        <f>I5/$M5</f>
        <v>3.0336134103636905</v>
      </c>
      <c r="R5" s="50">
        <f>K5/$M5</f>
        <v>0.02409237588125524</v>
      </c>
      <c r="S5" s="51">
        <f>L5/$M5</f>
        <v>13.531934751075754</v>
      </c>
    </row>
    <row r="6" spans="1:19" ht="15">
      <c r="A6" s="39">
        <v>2050301</v>
      </c>
      <c r="B6" s="39" t="s">
        <v>114</v>
      </c>
      <c r="C6" s="39" t="s">
        <v>116</v>
      </c>
      <c r="D6" s="44">
        <v>2</v>
      </c>
      <c r="E6" s="47">
        <v>62676.005092</v>
      </c>
      <c r="F6" s="48">
        <v>942.06391235</v>
      </c>
      <c r="G6" s="47">
        <f>IF(C6="Pervious",F6*(1-0.25),F6)</f>
        <v>942.06391235</v>
      </c>
      <c r="H6" s="47">
        <v>415605.72974</v>
      </c>
      <c r="I6" s="47">
        <v>29780.914372</v>
      </c>
      <c r="J6" s="48">
        <v>360.06950295</v>
      </c>
      <c r="K6" s="47">
        <f>IF(C6="Pervious",J6*(1-0.25),J6)</f>
        <v>360.06950295</v>
      </c>
      <c r="L6" s="47">
        <v>146989.82582</v>
      </c>
      <c r="M6" s="47">
        <v>1268.9819601</v>
      </c>
      <c r="N6" s="49">
        <f aca="true" t="shared" si="0" ref="N6:N69">E6/$M6</f>
        <v>49.39077706594105</v>
      </c>
      <c r="O6" s="50">
        <f aca="true" t="shared" si="1" ref="O6:O69">G6/$M6</f>
        <v>0.742377702734058</v>
      </c>
      <c r="P6" s="51">
        <f aca="true" t="shared" si="2" ref="P6:P69">H6/$M6</f>
        <v>327.51114106243784</v>
      </c>
      <c r="Q6" s="49">
        <f aca="true" t="shared" si="3" ref="Q6:Q69">I6/$M6</f>
        <v>23.468351251938337</v>
      </c>
      <c r="R6" s="50">
        <f aca="true" t="shared" si="4" ref="R6:R69">K6/$M6</f>
        <v>0.28374674681870604</v>
      </c>
      <c r="S6" s="51">
        <f aca="true" t="shared" si="5" ref="S6:S69">L6/$M6</f>
        <v>115.83287268198573</v>
      </c>
    </row>
    <row r="7" spans="1:19" ht="15">
      <c r="A7" s="39">
        <v>2050301</v>
      </c>
      <c r="B7" s="39" t="s">
        <v>114</v>
      </c>
      <c r="C7" s="39" t="s">
        <v>117</v>
      </c>
      <c r="D7" s="44">
        <v>3</v>
      </c>
      <c r="E7" s="47">
        <v>3537.9138226</v>
      </c>
      <c r="F7" s="48">
        <v>151.78384295</v>
      </c>
      <c r="G7" s="47">
        <f>IF(C7="Pervious",F7*(1-0.25),F7)</f>
        <v>151.78384295</v>
      </c>
      <c r="H7" s="47">
        <v>23312.781725</v>
      </c>
      <c r="I7" s="47">
        <v>1681.0551434</v>
      </c>
      <c r="J7" s="48">
        <v>58.013779653</v>
      </c>
      <c r="K7" s="47">
        <f>IF(C7="Pervious",J7*(1-0.25),J7)</f>
        <v>58.013779653</v>
      </c>
      <c r="L7" s="47">
        <v>8323.8535851</v>
      </c>
      <c r="M7" s="47">
        <v>220.70299244</v>
      </c>
      <c r="N7" s="49">
        <f t="shared" si="0"/>
        <v>16.03020323143925</v>
      </c>
      <c r="O7" s="50">
        <f t="shared" si="1"/>
        <v>0.6877289758146969</v>
      </c>
      <c r="P7" s="51">
        <f t="shared" si="2"/>
        <v>105.62965851646882</v>
      </c>
      <c r="Q7" s="49">
        <f t="shared" si="3"/>
        <v>7.616820799822228</v>
      </c>
      <c r="R7" s="50">
        <f t="shared" si="4"/>
        <v>0.2628590532988425</v>
      </c>
      <c r="S7" s="51">
        <f t="shared" si="5"/>
        <v>37.715182259537826</v>
      </c>
    </row>
    <row r="8" spans="1:19" ht="15">
      <c r="A8" s="39">
        <v>2050301</v>
      </c>
      <c r="B8" s="39" t="s">
        <v>114</v>
      </c>
      <c r="C8" s="39" t="s">
        <v>118</v>
      </c>
      <c r="D8" s="44">
        <v>4</v>
      </c>
      <c r="E8" s="47">
        <v>3592.806202</v>
      </c>
      <c r="F8" s="48">
        <v>132.90678972</v>
      </c>
      <c r="G8" s="47">
        <f>IF(C8="Pervious",F8*(1-0.25),F8)</f>
        <v>132.90678972</v>
      </c>
      <c r="H8" s="47">
        <v>66404.298024</v>
      </c>
      <c r="I8" s="47">
        <v>1689.1486567</v>
      </c>
      <c r="J8" s="48">
        <v>50.69618513</v>
      </c>
      <c r="K8" s="47">
        <f>IF(C8="Pervious",J8*(1-0.25),J8)</f>
        <v>50.69618513</v>
      </c>
      <c r="L8" s="47">
        <v>22908.598437</v>
      </c>
      <c r="M8" s="47">
        <v>118.70000011</v>
      </c>
      <c r="N8" s="49">
        <f t="shared" si="0"/>
        <v>30.267954495960616</v>
      </c>
      <c r="O8" s="50">
        <f t="shared" si="1"/>
        <v>1.1196865172437613</v>
      </c>
      <c r="P8" s="51">
        <f t="shared" si="2"/>
        <v>559.4296374259709</v>
      </c>
      <c r="Q8" s="49">
        <f t="shared" si="3"/>
        <v>14.230401475439391</v>
      </c>
      <c r="R8" s="50">
        <f t="shared" si="4"/>
        <v>0.427095072308505</v>
      </c>
      <c r="S8" s="51">
        <f t="shared" si="5"/>
        <v>192.99577435358438</v>
      </c>
    </row>
    <row r="9" spans="1:19" ht="15">
      <c r="A9" s="39">
        <v>2050301</v>
      </c>
      <c r="B9" s="39" t="s">
        <v>114</v>
      </c>
      <c r="C9" s="39" t="s">
        <v>119</v>
      </c>
      <c r="D9" s="44">
        <v>5</v>
      </c>
      <c r="E9" s="47">
        <v>10912.255718</v>
      </c>
      <c r="F9" s="48">
        <v>165.16862664</v>
      </c>
      <c r="G9" s="47">
        <f>IF(C9="Pervious",F9*(1-0.25),F9)</f>
        <v>123.87646998000001</v>
      </c>
      <c r="H9" s="47">
        <v>46580.065015</v>
      </c>
      <c r="I9" s="47">
        <v>5156.8257512</v>
      </c>
      <c r="J9" s="48">
        <v>63.063893521</v>
      </c>
      <c r="K9" s="47">
        <f>IF(C9="Pervious",J9*(1-0.25),J9)</f>
        <v>47.297920140749994</v>
      </c>
      <c r="L9" s="47">
        <v>16241.294722</v>
      </c>
      <c r="M9" s="47">
        <v>542.30000076</v>
      </c>
      <c r="N9" s="49">
        <f t="shared" si="0"/>
        <v>20.122175369181537</v>
      </c>
      <c r="O9" s="50">
        <f t="shared" si="1"/>
        <v>0.22842793620946852</v>
      </c>
      <c r="P9" s="51">
        <f t="shared" si="2"/>
        <v>85.89353669504133</v>
      </c>
      <c r="Q9" s="49">
        <f t="shared" si="3"/>
        <v>9.50917526087595</v>
      </c>
      <c r="R9" s="50">
        <f t="shared" si="4"/>
        <v>0.08721725995660129</v>
      </c>
      <c r="S9" s="51">
        <f t="shared" si="5"/>
        <v>29.948911486702617</v>
      </c>
    </row>
    <row r="10" spans="1:19" ht="15">
      <c r="A10" s="39">
        <v>2050301</v>
      </c>
      <c r="B10" s="39" t="s">
        <v>114</v>
      </c>
      <c r="C10" s="39" t="s">
        <v>120</v>
      </c>
      <c r="D10" s="44">
        <v>6</v>
      </c>
      <c r="E10" s="47">
        <v>14505.06192</v>
      </c>
      <c r="F10" s="48">
        <v>298.07541636</v>
      </c>
      <c r="G10" s="47">
        <v>256.78325970000003</v>
      </c>
      <c r="H10" s="47">
        <v>112984.363039</v>
      </c>
      <c r="I10" s="47">
        <v>6845.9744079</v>
      </c>
      <c r="J10" s="48">
        <v>113.760078651</v>
      </c>
      <c r="K10" s="47">
        <v>97.99410527075</v>
      </c>
      <c r="L10" s="47">
        <v>39149.893159</v>
      </c>
      <c r="M10" s="47">
        <v>661.00000087</v>
      </c>
      <c r="N10" s="49">
        <f t="shared" si="0"/>
        <v>21.9441178531144</v>
      </c>
      <c r="O10" s="50">
        <f t="shared" si="1"/>
        <v>0.38847694305903946</v>
      </c>
      <c r="P10" s="51">
        <f t="shared" si="2"/>
        <v>170.9294446146617</v>
      </c>
      <c r="Q10" s="49">
        <f t="shared" si="3"/>
        <v>10.356996064885648</v>
      </c>
      <c r="R10" s="50">
        <f t="shared" si="4"/>
        <v>0.14825129370918513</v>
      </c>
      <c r="S10" s="51">
        <f t="shared" si="5"/>
        <v>59.22828004156035</v>
      </c>
    </row>
    <row r="11" spans="1:19" ht="15">
      <c r="A11" s="39">
        <v>2120201</v>
      </c>
      <c r="B11" s="39" t="s">
        <v>121</v>
      </c>
      <c r="C11" s="39" t="s">
        <v>115</v>
      </c>
      <c r="D11" s="44">
        <v>1</v>
      </c>
      <c r="E11" s="47">
        <v>27635.936086</v>
      </c>
      <c r="F11" s="48">
        <v>588.71724912</v>
      </c>
      <c r="G11" s="47">
        <f>IF(C11="Pervious",F11*(1-0.25),F11)</f>
        <v>588.71724912</v>
      </c>
      <c r="H11" s="47">
        <v>457041.25738</v>
      </c>
      <c r="I11" s="47">
        <v>27635.936086</v>
      </c>
      <c r="J11" s="48">
        <v>588.71724912</v>
      </c>
      <c r="K11" s="47">
        <f>IF(C11="Pervious",J11*(1-0.25),J11)</f>
        <v>588.71724912</v>
      </c>
      <c r="L11" s="47">
        <v>457041.25738</v>
      </c>
      <c r="M11" s="47">
        <v>7800.0779672</v>
      </c>
      <c r="N11" s="49">
        <f t="shared" si="0"/>
        <v>3.5430333135401333</v>
      </c>
      <c r="O11" s="50">
        <f t="shared" si="1"/>
        <v>0.0754758159592259</v>
      </c>
      <c r="P11" s="51">
        <f t="shared" si="2"/>
        <v>58.59444729936007</v>
      </c>
      <c r="Q11" s="49">
        <f t="shared" si="3"/>
        <v>3.5430333135401333</v>
      </c>
      <c r="R11" s="50">
        <f t="shared" si="4"/>
        <v>0.0754758159592259</v>
      </c>
      <c r="S11" s="51">
        <f t="shared" si="5"/>
        <v>58.59444729936007</v>
      </c>
    </row>
    <row r="12" spans="1:19" ht="15">
      <c r="A12" s="39">
        <v>2120201</v>
      </c>
      <c r="B12" s="39" t="s">
        <v>121</v>
      </c>
      <c r="C12" s="39" t="s">
        <v>116</v>
      </c>
      <c r="D12" s="44">
        <v>2</v>
      </c>
      <c r="E12" s="47">
        <v>53570.735419</v>
      </c>
      <c r="F12" s="48">
        <v>2096.8473069</v>
      </c>
      <c r="G12" s="47">
        <f>IF(C12="Pervious",F12*(1-0.25),F12)</f>
        <v>2096.8473069</v>
      </c>
      <c r="H12" s="47">
        <v>2127937.502</v>
      </c>
      <c r="I12" s="47">
        <v>53570.735419</v>
      </c>
      <c r="J12" s="48">
        <v>2096.8473069</v>
      </c>
      <c r="K12" s="47">
        <f>IF(C12="Pervious",J12*(1-0.25),J12)</f>
        <v>2096.8473069</v>
      </c>
      <c r="L12" s="47">
        <v>2127937.502</v>
      </c>
      <c r="M12" s="47">
        <v>2087.9890065</v>
      </c>
      <c r="N12" s="49">
        <f t="shared" si="0"/>
        <v>25.65661756466724</v>
      </c>
      <c r="O12" s="50">
        <f t="shared" si="1"/>
        <v>1.004242503371629</v>
      </c>
      <c r="P12" s="51">
        <f t="shared" si="2"/>
        <v>1019.1325219508525</v>
      </c>
      <c r="Q12" s="49">
        <f t="shared" si="3"/>
        <v>25.65661756466724</v>
      </c>
      <c r="R12" s="50">
        <f t="shared" si="4"/>
        <v>1.004242503371629</v>
      </c>
      <c r="S12" s="51">
        <f t="shared" si="5"/>
        <v>1019.1325219508525</v>
      </c>
    </row>
    <row r="13" spans="1:19" ht="15">
      <c r="A13" s="39">
        <v>2120201</v>
      </c>
      <c r="B13" s="39" t="s">
        <v>121</v>
      </c>
      <c r="C13" s="39" t="s">
        <v>117</v>
      </c>
      <c r="D13" s="44">
        <v>3</v>
      </c>
      <c r="E13" s="47">
        <v>5261.9945921</v>
      </c>
      <c r="F13" s="48">
        <v>384.09483054</v>
      </c>
      <c r="G13" s="47">
        <f>IF(C13="Pervious",F13*(1-0.25),F13)</f>
        <v>384.09483054</v>
      </c>
      <c r="H13" s="47">
        <v>48121.329594</v>
      </c>
      <c r="I13" s="47">
        <v>5261.9945921</v>
      </c>
      <c r="J13" s="48">
        <v>384.09483054</v>
      </c>
      <c r="K13" s="47">
        <f>IF(C13="Pervious",J13*(1-0.25),J13)</f>
        <v>384.09483054</v>
      </c>
      <c r="L13" s="47">
        <v>48121.329594</v>
      </c>
      <c r="M13" s="47">
        <v>489.99599176</v>
      </c>
      <c r="N13" s="49">
        <f t="shared" si="0"/>
        <v>10.738852318362074</v>
      </c>
      <c r="O13" s="50">
        <f t="shared" si="1"/>
        <v>0.7838734132505508</v>
      </c>
      <c r="P13" s="51">
        <f t="shared" si="2"/>
        <v>98.20759843596808</v>
      </c>
      <c r="Q13" s="49">
        <f t="shared" si="3"/>
        <v>10.738852318362074</v>
      </c>
      <c r="R13" s="50">
        <f t="shared" si="4"/>
        <v>0.7838734132505508</v>
      </c>
      <c r="S13" s="51">
        <f t="shared" si="5"/>
        <v>98.20759843596808</v>
      </c>
    </row>
    <row r="14" spans="1:19" ht="15">
      <c r="A14" s="39">
        <v>2120201</v>
      </c>
      <c r="B14" s="39" t="s">
        <v>121</v>
      </c>
      <c r="C14" s="39" t="s">
        <v>118</v>
      </c>
      <c r="D14" s="44">
        <v>4</v>
      </c>
      <c r="E14" s="47">
        <v>21605.057393</v>
      </c>
      <c r="F14" s="48">
        <v>1930.1093884</v>
      </c>
      <c r="G14" s="47">
        <f>IF(C14="Pervious",F14*(1-0.25),F14)</f>
        <v>1930.1093884</v>
      </c>
      <c r="H14" s="47">
        <v>793576.26603</v>
      </c>
      <c r="I14" s="47">
        <v>21605.057393</v>
      </c>
      <c r="J14" s="48">
        <v>1930.1093884</v>
      </c>
      <c r="K14" s="47">
        <f>IF(C14="Pervious",J14*(1-0.25),J14)</f>
        <v>1930.1093884</v>
      </c>
      <c r="L14" s="47">
        <v>793576.26603</v>
      </c>
      <c r="M14" s="47">
        <v>1218.7</v>
      </c>
      <c r="N14" s="49">
        <f t="shared" si="0"/>
        <v>17.727953879543776</v>
      </c>
      <c r="O14" s="50">
        <f t="shared" si="1"/>
        <v>1.5837444723065561</v>
      </c>
      <c r="P14" s="51">
        <f t="shared" si="2"/>
        <v>651.1662148436859</v>
      </c>
      <c r="Q14" s="49">
        <f t="shared" si="3"/>
        <v>17.727953879543776</v>
      </c>
      <c r="R14" s="50">
        <f t="shared" si="4"/>
        <v>1.5837444723065561</v>
      </c>
      <c r="S14" s="51">
        <f t="shared" si="5"/>
        <v>651.1662148436859</v>
      </c>
    </row>
    <row r="15" spans="1:19" ht="15">
      <c r="A15" s="39">
        <v>2120201</v>
      </c>
      <c r="B15" s="39" t="s">
        <v>121</v>
      </c>
      <c r="C15" s="39" t="s">
        <v>119</v>
      </c>
      <c r="D15" s="44">
        <v>5</v>
      </c>
      <c r="E15" s="47">
        <v>50210.085922</v>
      </c>
      <c r="F15" s="48">
        <v>1566.6991118</v>
      </c>
      <c r="G15" s="47">
        <f>IF(C15="Pervious",F15*(1-0.25),F15)</f>
        <v>1175.02433385</v>
      </c>
      <c r="H15" s="47">
        <v>423546.27181</v>
      </c>
      <c r="I15" s="47">
        <v>50210.085922</v>
      </c>
      <c r="J15" s="48">
        <v>1566.6991118</v>
      </c>
      <c r="K15" s="47">
        <f>IF(C15="Pervious",J15*(1-0.25),J15)</f>
        <v>1175.02433385</v>
      </c>
      <c r="L15" s="47">
        <v>423546.27181</v>
      </c>
      <c r="M15" s="47">
        <v>4344.5000002</v>
      </c>
      <c r="N15" s="49">
        <f t="shared" si="0"/>
        <v>11.55716098968548</v>
      </c>
      <c r="O15" s="50">
        <f t="shared" si="1"/>
        <v>0.270462500586007</v>
      </c>
      <c r="P15" s="51">
        <f t="shared" si="2"/>
        <v>97.49022253205248</v>
      </c>
      <c r="Q15" s="49">
        <f t="shared" si="3"/>
        <v>11.55716098968548</v>
      </c>
      <c r="R15" s="50">
        <f t="shared" si="4"/>
        <v>0.270462500586007</v>
      </c>
      <c r="S15" s="51">
        <f t="shared" si="5"/>
        <v>97.49022253205248</v>
      </c>
    </row>
    <row r="16" spans="1:19" ht="15">
      <c r="A16" s="39">
        <v>2120201</v>
      </c>
      <c r="B16" s="39" t="s">
        <v>121</v>
      </c>
      <c r="C16" s="39" t="s">
        <v>120</v>
      </c>
      <c r="D16" s="44">
        <v>6</v>
      </c>
      <c r="E16" s="47">
        <v>71815.143315</v>
      </c>
      <c r="F16" s="48">
        <v>3496.8085002</v>
      </c>
      <c r="G16" s="47">
        <v>3105.1337222499997</v>
      </c>
      <c r="H16" s="47">
        <v>1217122.5378400001</v>
      </c>
      <c r="I16" s="47">
        <v>71815.143315</v>
      </c>
      <c r="J16" s="48">
        <v>3496.8085002</v>
      </c>
      <c r="K16" s="47">
        <v>3105.1337222499997</v>
      </c>
      <c r="L16" s="47">
        <v>1217122.5378400001</v>
      </c>
      <c r="M16" s="47">
        <v>5563.2000001999995</v>
      </c>
      <c r="N16" s="49">
        <f t="shared" si="0"/>
        <v>12.908963063060506</v>
      </c>
      <c r="O16" s="50">
        <f t="shared" si="1"/>
        <v>0.5581560472638712</v>
      </c>
      <c r="P16" s="51">
        <f t="shared" si="2"/>
        <v>218.78101412788396</v>
      </c>
      <c r="Q16" s="49">
        <f t="shared" si="3"/>
        <v>12.908963063060506</v>
      </c>
      <c r="R16" s="50">
        <f t="shared" si="4"/>
        <v>0.5581560472638712</v>
      </c>
      <c r="S16" s="51">
        <f t="shared" si="5"/>
        <v>218.78101412788396</v>
      </c>
    </row>
    <row r="17" spans="1:19" ht="15">
      <c r="A17" s="39">
        <v>2120202</v>
      </c>
      <c r="B17" s="39" t="s">
        <v>122</v>
      </c>
      <c r="C17" s="39" t="s">
        <v>115</v>
      </c>
      <c r="D17" s="44">
        <v>1</v>
      </c>
      <c r="E17" s="47">
        <v>180842.95965</v>
      </c>
      <c r="F17" s="48">
        <v>3434.6928928</v>
      </c>
      <c r="G17" s="47">
        <f>IF(C17="Pervious",F17*(1-0.25),F17)</f>
        <v>3434.6928928</v>
      </c>
      <c r="H17" s="47">
        <v>7581999.3047</v>
      </c>
      <c r="I17" s="47">
        <v>126398.66502</v>
      </c>
      <c r="J17" s="48">
        <v>2592.7267028</v>
      </c>
      <c r="K17" s="47">
        <f>IF(C17="Pervious",J17*(1-0.25),J17)</f>
        <v>2592.7267028</v>
      </c>
      <c r="L17" s="47">
        <v>6032921.0268</v>
      </c>
      <c r="M17" s="47">
        <v>49248.48007</v>
      </c>
      <c r="N17" s="49">
        <f t="shared" si="0"/>
        <v>3.6720515921091654</v>
      </c>
      <c r="O17" s="50">
        <f t="shared" si="1"/>
        <v>0.06974210956192055</v>
      </c>
      <c r="P17" s="51">
        <f t="shared" si="2"/>
        <v>153.95397571505197</v>
      </c>
      <c r="Q17" s="49">
        <f t="shared" si="3"/>
        <v>2.5665495633640174</v>
      </c>
      <c r="R17" s="50">
        <f t="shared" si="4"/>
        <v>0.05264582174139776</v>
      </c>
      <c r="S17" s="51">
        <f t="shared" si="5"/>
        <v>122.49963893758803</v>
      </c>
    </row>
    <row r="18" spans="1:19" ht="15">
      <c r="A18" s="39">
        <v>2120202</v>
      </c>
      <c r="B18" s="39" t="s">
        <v>122</v>
      </c>
      <c r="C18" s="39" t="s">
        <v>116</v>
      </c>
      <c r="D18" s="44">
        <v>2</v>
      </c>
      <c r="E18" s="47">
        <v>560712.24535</v>
      </c>
      <c r="F18" s="48">
        <v>22172.542667</v>
      </c>
      <c r="G18" s="47">
        <f>IF(C18="Pervious",F18*(1-0.25),F18)</f>
        <v>22172.542667</v>
      </c>
      <c r="H18" s="47">
        <v>51260785.728</v>
      </c>
      <c r="I18" s="47">
        <v>388320.36324</v>
      </c>
      <c r="J18" s="48">
        <v>16737.258682</v>
      </c>
      <c r="K18" s="47">
        <f>IF(C18="Pervious",J18*(1-0.25),J18)</f>
        <v>16737.258682</v>
      </c>
      <c r="L18" s="47">
        <v>40787694.596</v>
      </c>
      <c r="M18" s="47">
        <v>22979.955861</v>
      </c>
      <c r="N18" s="49">
        <f t="shared" si="0"/>
        <v>24.40005754326109</v>
      </c>
      <c r="O18" s="50">
        <f t="shared" si="1"/>
        <v>0.9648644584487526</v>
      </c>
      <c r="P18" s="51">
        <f t="shared" si="2"/>
        <v>2230.6738114756904</v>
      </c>
      <c r="Q18" s="49">
        <f t="shared" si="3"/>
        <v>16.89822058792683</v>
      </c>
      <c r="R18" s="50">
        <f t="shared" si="4"/>
        <v>0.7283416375226953</v>
      </c>
      <c r="S18" s="51">
        <f t="shared" si="5"/>
        <v>1774.9248450569078</v>
      </c>
    </row>
    <row r="19" spans="1:19" ht="15">
      <c r="A19" s="39">
        <v>2120202</v>
      </c>
      <c r="B19" s="39" t="s">
        <v>122</v>
      </c>
      <c r="C19" s="39" t="s">
        <v>117</v>
      </c>
      <c r="D19" s="44">
        <v>3</v>
      </c>
      <c r="E19" s="47">
        <v>73495.329313</v>
      </c>
      <c r="F19" s="48">
        <v>5501.6204543</v>
      </c>
      <c r="G19" s="47">
        <f>IF(C19="Pervious",F19*(1-0.25),F19)</f>
        <v>5501.6204543</v>
      </c>
      <c r="H19" s="47">
        <v>1597822.9231</v>
      </c>
      <c r="I19" s="47">
        <v>51180.125807</v>
      </c>
      <c r="J19" s="48">
        <v>4152.976323</v>
      </c>
      <c r="K19" s="47">
        <f>IF(C19="Pervious",J19*(1-0.25),J19)</f>
        <v>4152.976323</v>
      </c>
      <c r="L19" s="47">
        <v>1271371.7216</v>
      </c>
      <c r="M19" s="47">
        <v>7233.6911159</v>
      </c>
      <c r="N19" s="49">
        <f t="shared" si="0"/>
        <v>10.160142054096523</v>
      </c>
      <c r="O19" s="50">
        <f t="shared" si="1"/>
        <v>0.7605550701780969</v>
      </c>
      <c r="P19" s="51">
        <f t="shared" si="2"/>
        <v>220.88625260593565</v>
      </c>
      <c r="Q19" s="49">
        <f t="shared" si="3"/>
        <v>7.075243466575954</v>
      </c>
      <c r="R19" s="50">
        <f t="shared" si="4"/>
        <v>0.5741157946143924</v>
      </c>
      <c r="S19" s="51">
        <f t="shared" si="5"/>
        <v>175.75698232475867</v>
      </c>
    </row>
    <row r="20" spans="1:19" ht="15">
      <c r="A20" s="39">
        <v>2120202</v>
      </c>
      <c r="B20" s="39" t="s">
        <v>122</v>
      </c>
      <c r="C20" s="39" t="s">
        <v>118</v>
      </c>
      <c r="D20" s="44">
        <v>4</v>
      </c>
      <c r="E20" s="47">
        <v>43044.405679</v>
      </c>
      <c r="F20" s="48">
        <v>3900.6666227</v>
      </c>
      <c r="G20" s="47">
        <f>IF(C20="Pervious",F20*(1-0.25),F20)</f>
        <v>3900.6666227</v>
      </c>
      <c r="H20" s="47">
        <v>4670762.2681</v>
      </c>
      <c r="I20" s="47">
        <v>30676.69578</v>
      </c>
      <c r="J20" s="48">
        <v>2944.4735896</v>
      </c>
      <c r="K20" s="47">
        <f>IF(C20="Pervious",J20*(1-0.25),J20)</f>
        <v>2944.4735896</v>
      </c>
      <c r="L20" s="47">
        <v>3716478.8291</v>
      </c>
      <c r="M20" s="47">
        <v>2436.0999961</v>
      </c>
      <c r="N20" s="49">
        <f t="shared" si="0"/>
        <v>17.66939195760052</v>
      </c>
      <c r="O20" s="50">
        <f t="shared" si="1"/>
        <v>1.601193148452302</v>
      </c>
      <c r="P20" s="51">
        <f t="shared" si="2"/>
        <v>1917.3113893426025</v>
      </c>
      <c r="Q20" s="49">
        <f t="shared" si="3"/>
        <v>12.592543749891595</v>
      </c>
      <c r="R20" s="50">
        <f t="shared" si="4"/>
        <v>1.2086833850473564</v>
      </c>
      <c r="S20" s="51">
        <f t="shared" si="5"/>
        <v>1525.5854993841729</v>
      </c>
    </row>
    <row r="21" spans="1:19" ht="15">
      <c r="A21" s="39">
        <v>2120202</v>
      </c>
      <c r="B21" s="39" t="s">
        <v>122</v>
      </c>
      <c r="C21" s="39" t="s">
        <v>119</v>
      </c>
      <c r="D21" s="44">
        <v>5</v>
      </c>
      <c r="E21" s="47">
        <v>136118.13495</v>
      </c>
      <c r="F21" s="48">
        <v>4165.1815833</v>
      </c>
      <c r="G21" s="47">
        <f>IF(C21="Pervious",F21*(1-0.25),F21)</f>
        <v>3123.886187475</v>
      </c>
      <c r="H21" s="47">
        <v>2898357.9727</v>
      </c>
      <c r="I21" s="47">
        <v>98186.336252</v>
      </c>
      <c r="J21" s="48">
        <v>3144.1464637</v>
      </c>
      <c r="K21" s="47">
        <f>IF(C21="Pervious",J21*(1-0.25),J21)</f>
        <v>2358.109847775</v>
      </c>
      <c r="L21" s="47">
        <v>2306194.4553</v>
      </c>
      <c r="M21" s="47">
        <v>10238.400002</v>
      </c>
      <c r="N21" s="49">
        <f t="shared" si="0"/>
        <v>13.294863936104301</v>
      </c>
      <c r="O21" s="50">
        <f t="shared" si="1"/>
        <v>0.30511468460548236</v>
      </c>
      <c r="P21" s="51">
        <f t="shared" si="2"/>
        <v>283.0870030604221</v>
      </c>
      <c r="Q21" s="49">
        <f t="shared" si="3"/>
        <v>9.590007836460773</v>
      </c>
      <c r="R21" s="50">
        <f t="shared" si="4"/>
        <v>0.23032015230058991</v>
      </c>
      <c r="S21" s="51">
        <f t="shared" si="5"/>
        <v>225.24949746537555</v>
      </c>
    </row>
    <row r="22" spans="1:19" ht="15">
      <c r="A22" s="39">
        <v>2120202</v>
      </c>
      <c r="B22" s="39" t="s">
        <v>122</v>
      </c>
      <c r="C22" s="39" t="s">
        <v>120</v>
      </c>
      <c r="D22" s="44">
        <v>6</v>
      </c>
      <c r="E22" s="47">
        <v>179162.540629</v>
      </c>
      <c r="F22" s="48">
        <v>8065.848206000001</v>
      </c>
      <c r="G22" s="47">
        <v>7024.552810175001</v>
      </c>
      <c r="H22" s="47">
        <v>7569120.2408</v>
      </c>
      <c r="I22" s="47">
        <v>128863.03203199999</v>
      </c>
      <c r="J22" s="48">
        <v>6088.6200533</v>
      </c>
      <c r="K22" s="47">
        <v>5302.583437375</v>
      </c>
      <c r="L22" s="47">
        <v>6022673.2844</v>
      </c>
      <c r="M22" s="47">
        <v>12674.4999981</v>
      </c>
      <c r="N22" s="49">
        <f t="shared" si="0"/>
        <v>14.135669308916151</v>
      </c>
      <c r="O22" s="50">
        <f t="shared" si="1"/>
        <v>0.554227213004697</v>
      </c>
      <c r="P22" s="51">
        <f t="shared" si="2"/>
        <v>597.1928077584652</v>
      </c>
      <c r="Q22" s="49">
        <f t="shared" si="3"/>
        <v>10.16710971251864</v>
      </c>
      <c r="R22" s="50">
        <f t="shared" si="4"/>
        <v>0.41836628176021906</v>
      </c>
      <c r="S22" s="51">
        <f t="shared" si="5"/>
        <v>475.18034520516335</v>
      </c>
    </row>
    <row r="23" spans="1:19" ht="15">
      <c r="A23" s="39">
        <v>2120203</v>
      </c>
      <c r="B23" s="39" t="s">
        <v>123</v>
      </c>
      <c r="C23" s="39" t="s">
        <v>115</v>
      </c>
      <c r="D23" s="44">
        <v>1</v>
      </c>
      <c r="E23" s="47">
        <v>28117.63086</v>
      </c>
      <c r="F23" s="48">
        <v>650.8587036</v>
      </c>
      <c r="G23" s="47">
        <f>IF(C23="Pervious",F23*(1-0.25),F23)</f>
        <v>650.8587036</v>
      </c>
      <c r="H23" s="47">
        <v>555491.875</v>
      </c>
      <c r="I23" s="47">
        <v>19139.887832</v>
      </c>
      <c r="J23" s="48">
        <v>510.2889744</v>
      </c>
      <c r="K23" s="47">
        <f>IF(C23="Pervious",J23*(1-0.25),J23)</f>
        <v>510.2889744</v>
      </c>
      <c r="L23" s="47">
        <v>582305.46781</v>
      </c>
      <c r="M23" s="47">
        <v>8304.172852</v>
      </c>
      <c r="N23" s="49">
        <f t="shared" si="0"/>
        <v>3.385964064226827</v>
      </c>
      <c r="O23" s="50">
        <f t="shared" si="1"/>
        <v>0.07837730683113676</v>
      </c>
      <c r="P23" s="51">
        <f t="shared" si="2"/>
        <v>66.89310120347673</v>
      </c>
      <c r="Q23" s="49">
        <f t="shared" si="3"/>
        <v>2.304851810423274</v>
      </c>
      <c r="R23" s="50">
        <f t="shared" si="4"/>
        <v>0.061449705286072</v>
      </c>
      <c r="S23" s="51">
        <f t="shared" si="5"/>
        <v>70.12203119902013</v>
      </c>
    </row>
    <row r="24" spans="1:19" ht="15">
      <c r="A24" s="39">
        <v>2120203</v>
      </c>
      <c r="B24" s="39" t="s">
        <v>123</v>
      </c>
      <c r="C24" s="39" t="s">
        <v>116</v>
      </c>
      <c r="D24" s="44">
        <v>2</v>
      </c>
      <c r="E24" s="47">
        <v>172228.34917</v>
      </c>
      <c r="F24" s="48">
        <v>6741.3115693</v>
      </c>
      <c r="G24" s="47">
        <f>IF(C24="Pervious",F24*(1-0.25),F24)</f>
        <v>6741.3115693</v>
      </c>
      <c r="H24" s="47">
        <v>12663294.188</v>
      </c>
      <c r="I24" s="47">
        <v>117237.16344</v>
      </c>
      <c r="J24" s="48">
        <v>5285.3514101</v>
      </c>
      <c r="K24" s="47">
        <f>IF(C24="Pervious",J24*(1-0.25),J24)</f>
        <v>5285.3514101</v>
      </c>
      <c r="L24" s="47">
        <v>13274551.398</v>
      </c>
      <c r="M24" s="47">
        <v>6509.7261197</v>
      </c>
      <c r="N24" s="49">
        <f t="shared" si="0"/>
        <v>26.45708068251835</v>
      </c>
      <c r="O24" s="50">
        <f t="shared" si="1"/>
        <v>1.0355752984598179</v>
      </c>
      <c r="P24" s="51">
        <f t="shared" si="2"/>
        <v>1945.2883201457307</v>
      </c>
      <c r="Q24" s="49">
        <f t="shared" si="3"/>
        <v>18.009538540371477</v>
      </c>
      <c r="R24" s="50">
        <f t="shared" si="4"/>
        <v>0.8119160949191477</v>
      </c>
      <c r="S24" s="51">
        <f t="shared" si="5"/>
        <v>2039.1873872893068</v>
      </c>
    </row>
    <row r="25" spans="1:19" ht="15">
      <c r="A25" s="39">
        <v>2120203</v>
      </c>
      <c r="B25" s="39" t="s">
        <v>123</v>
      </c>
      <c r="C25" s="39" t="s">
        <v>117</v>
      </c>
      <c r="D25" s="44">
        <v>3</v>
      </c>
      <c r="E25" s="47">
        <v>12711.045529</v>
      </c>
      <c r="F25" s="48">
        <v>915.80219274</v>
      </c>
      <c r="G25" s="47">
        <f>IF(C25="Pervious",F25*(1-0.25),F25)</f>
        <v>915.80219274</v>
      </c>
      <c r="H25" s="47">
        <v>182962.57915</v>
      </c>
      <c r="I25" s="47">
        <v>8652.5065663</v>
      </c>
      <c r="J25" s="48">
        <v>718.01108152</v>
      </c>
      <c r="K25" s="47">
        <f>IF(C25="Pervious",J25*(1-0.25),J25)</f>
        <v>718.01108152</v>
      </c>
      <c r="L25" s="47">
        <v>191794.18285</v>
      </c>
      <c r="M25" s="47">
        <v>1131.616944</v>
      </c>
      <c r="N25" s="49">
        <f t="shared" si="0"/>
        <v>11.232639804834877</v>
      </c>
      <c r="O25" s="50">
        <f t="shared" si="1"/>
        <v>0.8092863911199971</v>
      </c>
      <c r="P25" s="51">
        <f t="shared" si="2"/>
        <v>161.68243160381664</v>
      </c>
      <c r="Q25" s="49">
        <f t="shared" si="3"/>
        <v>7.646144406176371</v>
      </c>
      <c r="R25" s="50">
        <f t="shared" si="4"/>
        <v>0.6345001153676609</v>
      </c>
      <c r="S25" s="51">
        <f t="shared" si="5"/>
        <v>169.48684258124717</v>
      </c>
    </row>
    <row r="26" spans="1:19" ht="15">
      <c r="A26" s="39">
        <v>2120203</v>
      </c>
      <c r="B26" s="39" t="s">
        <v>123</v>
      </c>
      <c r="C26" s="39" t="s">
        <v>118</v>
      </c>
      <c r="D26" s="44">
        <v>4</v>
      </c>
      <c r="E26" s="47">
        <v>17071.980465</v>
      </c>
      <c r="F26" s="48">
        <v>1499.0372313</v>
      </c>
      <c r="G26" s="47">
        <f>IF(C26="Pervious",F26*(1-0.25),F26)</f>
        <v>1499.0372313</v>
      </c>
      <c r="H26" s="47">
        <v>1683039.5938</v>
      </c>
      <c r="I26" s="47">
        <v>11621.028557</v>
      </c>
      <c r="J26" s="48">
        <v>1175.281466</v>
      </c>
      <c r="K26" s="47">
        <f>IF(C26="Pervious",J26*(1-0.25),J26)</f>
        <v>1175.281466</v>
      </c>
      <c r="L26" s="47">
        <v>1764279.915</v>
      </c>
      <c r="M26" s="47">
        <v>961</v>
      </c>
      <c r="N26" s="49">
        <f t="shared" si="0"/>
        <v>17.7648079760666</v>
      </c>
      <c r="O26" s="50">
        <f t="shared" si="1"/>
        <v>1.5598722490114465</v>
      </c>
      <c r="P26" s="51">
        <f t="shared" si="2"/>
        <v>1751.341929032258</v>
      </c>
      <c r="Q26" s="49">
        <f t="shared" si="3"/>
        <v>12.092641578563995</v>
      </c>
      <c r="R26" s="50">
        <f t="shared" si="4"/>
        <v>1.222977592091571</v>
      </c>
      <c r="S26" s="51">
        <f t="shared" si="5"/>
        <v>1835.8792039542143</v>
      </c>
    </row>
    <row r="27" spans="1:19" ht="15">
      <c r="A27" s="39">
        <v>2120203</v>
      </c>
      <c r="B27" s="39" t="s">
        <v>123</v>
      </c>
      <c r="C27" s="39" t="s">
        <v>119</v>
      </c>
      <c r="D27" s="44">
        <v>5</v>
      </c>
      <c r="E27" s="47">
        <v>49709.11915</v>
      </c>
      <c r="F27" s="48">
        <v>1567.9567258</v>
      </c>
      <c r="G27" s="47">
        <f>IF(C27="Pervious",F27*(1-0.25),F27)</f>
        <v>1175.96754435</v>
      </c>
      <c r="H27" s="47">
        <v>1201131.3125</v>
      </c>
      <c r="I27" s="47">
        <v>33837.380166</v>
      </c>
      <c r="J27" s="48">
        <v>1229.3160176</v>
      </c>
      <c r="K27" s="47">
        <f>IF(C27="Pervious",J27*(1-0.25),J27)</f>
        <v>921.9870131999999</v>
      </c>
      <c r="L27" s="47">
        <v>1259109.921</v>
      </c>
      <c r="M27" s="47">
        <v>4917</v>
      </c>
      <c r="N27" s="49">
        <f t="shared" si="0"/>
        <v>10.109643919056335</v>
      </c>
      <c r="O27" s="50">
        <f t="shared" si="1"/>
        <v>0.2391636250457596</v>
      </c>
      <c r="P27" s="51">
        <f t="shared" si="2"/>
        <v>244.28133262151718</v>
      </c>
      <c r="Q27" s="49">
        <f t="shared" si="3"/>
        <v>6.881712460036608</v>
      </c>
      <c r="R27" s="50">
        <f t="shared" si="4"/>
        <v>0.1875100697986577</v>
      </c>
      <c r="S27" s="51">
        <f t="shared" si="5"/>
        <v>256.07279255643687</v>
      </c>
    </row>
    <row r="28" spans="1:19" ht="15">
      <c r="A28" s="39">
        <v>2120203</v>
      </c>
      <c r="B28" s="39" t="s">
        <v>123</v>
      </c>
      <c r="C28" s="39" t="s">
        <v>120</v>
      </c>
      <c r="D28" s="44">
        <v>6</v>
      </c>
      <c r="E28" s="47">
        <v>66781.099615</v>
      </c>
      <c r="F28" s="48">
        <v>3066.9939571</v>
      </c>
      <c r="G28" s="47">
        <v>2675.00477565</v>
      </c>
      <c r="H28" s="47">
        <v>2884170.9063</v>
      </c>
      <c r="I28" s="47">
        <v>45458.408723</v>
      </c>
      <c r="J28" s="48">
        <v>2404.5974835999996</v>
      </c>
      <c r="K28" s="47">
        <v>2097.2684792</v>
      </c>
      <c r="L28" s="47">
        <v>3023389.836</v>
      </c>
      <c r="M28" s="47">
        <v>5878</v>
      </c>
      <c r="N28" s="49">
        <f t="shared" si="0"/>
        <v>11.361194218271521</v>
      </c>
      <c r="O28" s="50">
        <f t="shared" si="1"/>
        <v>0.4550875766672337</v>
      </c>
      <c r="P28" s="51">
        <f t="shared" si="2"/>
        <v>490.6721514630827</v>
      </c>
      <c r="Q28" s="49">
        <f t="shared" si="3"/>
        <v>7.7336523856754</v>
      </c>
      <c r="R28" s="50">
        <f t="shared" si="4"/>
        <v>0.3567996732221844</v>
      </c>
      <c r="S28" s="51">
        <f t="shared" si="5"/>
        <v>514.3568962232052</v>
      </c>
    </row>
    <row r="29" spans="1:19" ht="15">
      <c r="A29" s="39">
        <v>2120204</v>
      </c>
      <c r="B29" s="39" t="s">
        <v>124</v>
      </c>
      <c r="C29" s="39" t="s">
        <v>115</v>
      </c>
      <c r="D29" s="44">
        <v>1</v>
      </c>
      <c r="E29" s="47">
        <v>51060.81054</v>
      </c>
      <c r="F29" s="48">
        <v>506.1570129</v>
      </c>
      <c r="G29" s="47">
        <f>IF(C29="Pervious",F29*(1-0.25),F29)</f>
        <v>506.1570129</v>
      </c>
      <c r="H29" s="47">
        <v>874620.4063</v>
      </c>
      <c r="I29" s="47">
        <v>46502.269876</v>
      </c>
      <c r="J29" s="48">
        <v>408.29605925</v>
      </c>
      <c r="K29" s="47">
        <f>IF(C29="Pervious",J29*(1-0.25),J29)</f>
        <v>408.29605925</v>
      </c>
      <c r="L29" s="47">
        <v>636526.25396</v>
      </c>
      <c r="M29" s="47">
        <v>8016.25708</v>
      </c>
      <c r="N29" s="49">
        <f t="shared" si="0"/>
        <v>6.369657313934348</v>
      </c>
      <c r="O29" s="50">
        <f t="shared" si="1"/>
        <v>0.06314131493647157</v>
      </c>
      <c r="P29" s="51">
        <f t="shared" si="2"/>
        <v>109.10583300554528</v>
      </c>
      <c r="Q29" s="49">
        <f t="shared" si="3"/>
        <v>5.800995328857392</v>
      </c>
      <c r="R29" s="50">
        <f t="shared" si="4"/>
        <v>0.05093350365080856</v>
      </c>
      <c r="S29" s="51">
        <f t="shared" si="5"/>
        <v>79.40442124144052</v>
      </c>
    </row>
    <row r="30" spans="1:19" ht="15">
      <c r="A30" s="39">
        <v>2120204</v>
      </c>
      <c r="B30" s="39" t="s">
        <v>124</v>
      </c>
      <c r="C30" s="39" t="s">
        <v>116</v>
      </c>
      <c r="D30" s="44">
        <v>2</v>
      </c>
      <c r="E30" s="47">
        <v>82642.071206</v>
      </c>
      <c r="F30" s="48">
        <v>1339.703865</v>
      </c>
      <c r="G30" s="47">
        <f>IF(C30="Pervious",F30*(1-0.25),F30)</f>
        <v>1339.703865</v>
      </c>
      <c r="H30" s="47">
        <v>3860707.8691</v>
      </c>
      <c r="I30" s="47">
        <v>75264.059807</v>
      </c>
      <c r="J30" s="48">
        <v>1080.6840461</v>
      </c>
      <c r="K30" s="47">
        <f>IF(C30="Pervious",J30*(1-0.25),J30)</f>
        <v>1080.6840461</v>
      </c>
      <c r="L30" s="47">
        <v>2809723.967</v>
      </c>
      <c r="M30" s="47">
        <v>1845.491023</v>
      </c>
      <c r="N30" s="49">
        <f t="shared" si="0"/>
        <v>44.78053275580739</v>
      </c>
      <c r="O30" s="50">
        <f t="shared" si="1"/>
        <v>0.7259335582257124</v>
      </c>
      <c r="P30" s="51">
        <f t="shared" si="2"/>
        <v>2091.9678399866157</v>
      </c>
      <c r="Q30" s="49">
        <f t="shared" si="3"/>
        <v>40.782674566821775</v>
      </c>
      <c r="R30" s="50">
        <f t="shared" si="4"/>
        <v>0.5855807655695109</v>
      </c>
      <c r="S30" s="51">
        <f t="shared" si="5"/>
        <v>1522.4804304019635</v>
      </c>
    </row>
    <row r="31" spans="1:19" ht="15">
      <c r="A31" s="39">
        <v>2120204</v>
      </c>
      <c r="B31" s="39" t="s">
        <v>124</v>
      </c>
      <c r="C31" s="39" t="s">
        <v>117</v>
      </c>
      <c r="D31" s="44">
        <v>3</v>
      </c>
      <c r="E31" s="47">
        <v>9274.7147058</v>
      </c>
      <c r="F31" s="48">
        <v>263.39991809</v>
      </c>
      <c r="G31" s="47">
        <f>IF(C31="Pervious",F31*(1-0.25),F31)</f>
        <v>263.39991809</v>
      </c>
      <c r="H31" s="47">
        <v>73625.262578</v>
      </c>
      <c r="I31" s="47">
        <v>8446.6987834</v>
      </c>
      <c r="J31" s="48">
        <v>212.47388819</v>
      </c>
      <c r="K31" s="47">
        <f>IF(C31="Pervious",J31*(1-0.25),J31)</f>
        <v>212.47388819</v>
      </c>
      <c r="L31" s="47">
        <v>53582.573935</v>
      </c>
      <c r="M31" s="47">
        <v>493.0830143</v>
      </c>
      <c r="N31" s="49">
        <f t="shared" si="0"/>
        <v>18.80964145351214</v>
      </c>
      <c r="O31" s="50">
        <f t="shared" si="1"/>
        <v>0.5341898026317797</v>
      </c>
      <c r="P31" s="51">
        <f t="shared" si="2"/>
        <v>149.3161606520178</v>
      </c>
      <c r="Q31" s="49">
        <f t="shared" si="3"/>
        <v>17.130378736309268</v>
      </c>
      <c r="R31" s="50">
        <f t="shared" si="4"/>
        <v>0.43090895858912576</v>
      </c>
      <c r="S31" s="51">
        <f t="shared" si="5"/>
        <v>108.66846429716895</v>
      </c>
    </row>
    <row r="32" spans="1:19" ht="15">
      <c r="A32" s="39">
        <v>2120204</v>
      </c>
      <c r="B32" s="39" t="s">
        <v>124</v>
      </c>
      <c r="C32" s="39" t="s">
        <v>118</v>
      </c>
      <c r="D32" s="44">
        <v>4</v>
      </c>
      <c r="E32" s="47">
        <v>9452.8146826</v>
      </c>
      <c r="F32" s="48">
        <v>345.76287268</v>
      </c>
      <c r="G32" s="47">
        <f>IF(C32="Pervious",F32*(1-0.25),F32)</f>
        <v>345.76287268</v>
      </c>
      <c r="H32" s="47">
        <v>581990.0792</v>
      </c>
      <c r="I32" s="47">
        <v>8608.898582</v>
      </c>
      <c r="J32" s="48">
        <v>278.91269854</v>
      </c>
      <c r="K32" s="47">
        <f>IF(C32="Pervious",J32*(1-0.25),J32)</f>
        <v>278.91269854</v>
      </c>
      <c r="L32" s="47">
        <v>423557.4225</v>
      </c>
      <c r="M32" s="47">
        <v>302.30000019</v>
      </c>
      <c r="N32" s="49">
        <f t="shared" si="0"/>
        <v>31.269648285341603</v>
      </c>
      <c r="O32" s="50">
        <f t="shared" si="1"/>
        <v>1.1437739744051703</v>
      </c>
      <c r="P32" s="51">
        <f t="shared" si="2"/>
        <v>1925.207009044693</v>
      </c>
      <c r="Q32" s="49">
        <f t="shared" si="3"/>
        <v>28.477997276179888</v>
      </c>
      <c r="R32" s="50">
        <f t="shared" si="4"/>
        <v>0.9226354560525943</v>
      </c>
      <c r="S32" s="51">
        <f t="shared" si="5"/>
        <v>1401.1161833734302</v>
      </c>
    </row>
    <row r="33" spans="1:19" ht="15">
      <c r="A33" s="39">
        <v>2120204</v>
      </c>
      <c r="B33" s="39" t="s">
        <v>124</v>
      </c>
      <c r="C33" s="39" t="s">
        <v>119</v>
      </c>
      <c r="D33" s="44">
        <v>5</v>
      </c>
      <c r="E33" s="47">
        <v>16639.909974</v>
      </c>
      <c r="F33" s="48">
        <v>222.96535447</v>
      </c>
      <c r="G33" s="47">
        <f>IF(C33="Pervious",F33*(1-0.25),F33)</f>
        <v>167.2240158525</v>
      </c>
      <c r="H33" s="47">
        <v>221854.33543</v>
      </c>
      <c r="I33" s="47">
        <v>15154.353723</v>
      </c>
      <c r="J33" s="48">
        <v>179.85698758</v>
      </c>
      <c r="K33" s="47">
        <f>IF(C33="Pervious",J33*(1-0.25),J33)</f>
        <v>134.892740685</v>
      </c>
      <c r="L33" s="47">
        <v>161459.88367</v>
      </c>
      <c r="M33" s="47">
        <v>794.60000038</v>
      </c>
      <c r="N33" s="49">
        <f t="shared" si="0"/>
        <v>20.941240833176852</v>
      </c>
      <c r="O33" s="50">
        <f t="shared" si="1"/>
        <v>0.21045056100242737</v>
      </c>
      <c r="P33" s="51">
        <f t="shared" si="2"/>
        <v>279.20253627473323</v>
      </c>
      <c r="Q33" s="49">
        <f t="shared" si="3"/>
        <v>19.07167595740343</v>
      </c>
      <c r="R33" s="50">
        <f t="shared" si="4"/>
        <v>0.16976181804743332</v>
      </c>
      <c r="S33" s="51">
        <f t="shared" si="5"/>
        <v>203.19643039615576</v>
      </c>
    </row>
    <row r="34" spans="1:19" ht="15">
      <c r="A34" s="39">
        <v>2120204</v>
      </c>
      <c r="B34" s="39" t="s">
        <v>124</v>
      </c>
      <c r="C34" s="39" t="s">
        <v>120</v>
      </c>
      <c r="D34" s="44">
        <v>6</v>
      </c>
      <c r="E34" s="47">
        <v>26092.724656599996</v>
      </c>
      <c r="F34" s="48">
        <v>568.72822715</v>
      </c>
      <c r="G34" s="47">
        <v>512.9868885325</v>
      </c>
      <c r="H34" s="47">
        <v>803844.41463</v>
      </c>
      <c r="I34" s="47">
        <v>23763.252305</v>
      </c>
      <c r="J34" s="48">
        <v>458.76968612</v>
      </c>
      <c r="K34" s="47">
        <v>413.805439225</v>
      </c>
      <c r="L34" s="47">
        <v>585017.30617</v>
      </c>
      <c r="M34" s="47">
        <v>1096.90000057</v>
      </c>
      <c r="N34" s="49">
        <f t="shared" si="0"/>
        <v>23.7876968210785</v>
      </c>
      <c r="O34" s="50">
        <f t="shared" si="1"/>
        <v>0.4676696948362916</v>
      </c>
      <c r="P34" s="51">
        <f t="shared" si="2"/>
        <v>732.8329056543762</v>
      </c>
      <c r="Q34" s="49">
        <f t="shared" si="3"/>
        <v>21.664009748064107</v>
      </c>
      <c r="R34" s="50">
        <f t="shared" si="4"/>
        <v>0.37724992160631554</v>
      </c>
      <c r="S34" s="51">
        <f t="shared" si="5"/>
        <v>533.3369549329911</v>
      </c>
    </row>
    <row r="35" spans="1:19" ht="15">
      <c r="A35" s="39">
        <v>2120205</v>
      </c>
      <c r="B35" s="39" t="s">
        <v>125</v>
      </c>
      <c r="C35" s="39" t="s">
        <v>115</v>
      </c>
      <c r="D35" s="44">
        <v>1</v>
      </c>
      <c r="E35" s="47">
        <v>96551.806157</v>
      </c>
      <c r="F35" s="48">
        <v>885.28813173</v>
      </c>
      <c r="G35" s="47">
        <f>IF(C35="Pervious",F35*(1-0.25),F35)</f>
        <v>885.28813173</v>
      </c>
      <c r="H35" s="47">
        <v>2645387.75</v>
      </c>
      <c r="I35" s="47">
        <v>71320.417958</v>
      </c>
      <c r="J35" s="48">
        <v>714.12555052</v>
      </c>
      <c r="K35" s="47">
        <f>IF(C35="Pervious",J35*(1-0.25),J35)</f>
        <v>714.12555052</v>
      </c>
      <c r="L35" s="47">
        <v>1925245.218</v>
      </c>
      <c r="M35" s="47">
        <v>14481.274535</v>
      </c>
      <c r="N35" s="49">
        <f t="shared" si="0"/>
        <v>6.667355551035412</v>
      </c>
      <c r="O35" s="50">
        <f t="shared" si="1"/>
        <v>0.061133302154470895</v>
      </c>
      <c r="P35" s="51">
        <f t="shared" si="2"/>
        <v>182.67644492246345</v>
      </c>
      <c r="Q35" s="49">
        <f t="shared" si="3"/>
        <v>4.925009727950718</v>
      </c>
      <c r="R35" s="50">
        <f t="shared" si="4"/>
        <v>0.049313722268990876</v>
      </c>
      <c r="S35" s="51">
        <f t="shared" si="5"/>
        <v>132.9472218309823</v>
      </c>
    </row>
    <row r="36" spans="1:19" ht="15">
      <c r="A36" s="39">
        <v>2120205</v>
      </c>
      <c r="B36" s="39" t="s">
        <v>125</v>
      </c>
      <c r="C36" s="39" t="s">
        <v>116</v>
      </c>
      <c r="D36" s="44">
        <v>2</v>
      </c>
      <c r="E36" s="47">
        <v>281546.03087</v>
      </c>
      <c r="F36" s="48">
        <v>4547.8884533</v>
      </c>
      <c r="G36" s="47">
        <f>IF(C36="Pervious",F36*(1-0.25),F36)</f>
        <v>4547.8884533</v>
      </c>
      <c r="H36" s="47">
        <v>16591014.453</v>
      </c>
      <c r="I36" s="47">
        <v>207941.43492</v>
      </c>
      <c r="J36" s="48">
        <v>3668.5946971</v>
      </c>
      <c r="K36" s="47">
        <f>IF(C36="Pervious",J36*(1-0.25),J36)</f>
        <v>3668.5946971</v>
      </c>
      <c r="L36" s="47">
        <v>12074513.93</v>
      </c>
      <c r="M36" s="47">
        <v>6464.818129</v>
      </c>
      <c r="N36" s="49">
        <f t="shared" si="0"/>
        <v>43.55049519599564</v>
      </c>
      <c r="O36" s="50">
        <f t="shared" si="1"/>
        <v>0.7034828146052552</v>
      </c>
      <c r="P36" s="51">
        <f t="shared" si="2"/>
        <v>2566.3544003775946</v>
      </c>
      <c r="Q36" s="49">
        <f t="shared" si="3"/>
        <v>32.16508659187371</v>
      </c>
      <c r="R36" s="50">
        <f t="shared" si="4"/>
        <v>0.5674706734043067</v>
      </c>
      <c r="S36" s="51">
        <f t="shared" si="5"/>
        <v>1867.726777314264</v>
      </c>
    </row>
    <row r="37" spans="1:19" ht="15">
      <c r="A37" s="39">
        <v>2120205</v>
      </c>
      <c r="B37" s="39" t="s">
        <v>125</v>
      </c>
      <c r="C37" s="39" t="s">
        <v>117</v>
      </c>
      <c r="D37" s="44">
        <v>3</v>
      </c>
      <c r="E37" s="47">
        <v>38202.653969</v>
      </c>
      <c r="F37" s="48">
        <v>1089.5517797</v>
      </c>
      <c r="G37" s="47">
        <f>IF(C37="Pervious",F37*(1-0.25),F37)</f>
        <v>1089.5517797</v>
      </c>
      <c r="H37" s="47">
        <v>338443.43527</v>
      </c>
      <c r="I37" s="47">
        <v>28215.332283</v>
      </c>
      <c r="J37" s="48">
        <v>878.89664009</v>
      </c>
      <c r="K37" s="47">
        <f>IF(C37="Pervious",J37*(1-0.25),J37)</f>
        <v>878.89664009</v>
      </c>
      <c r="L37" s="47">
        <v>246310.43419</v>
      </c>
      <c r="M37" s="47">
        <v>2070.9610387</v>
      </c>
      <c r="N37" s="49">
        <f t="shared" si="0"/>
        <v>18.446824085585344</v>
      </c>
      <c r="O37" s="50">
        <f t="shared" si="1"/>
        <v>0.5261092600679451</v>
      </c>
      <c r="P37" s="51">
        <f t="shared" si="2"/>
        <v>163.4233715388728</v>
      </c>
      <c r="Q37" s="49">
        <f t="shared" si="3"/>
        <v>13.62426996729574</v>
      </c>
      <c r="R37" s="50">
        <f t="shared" si="4"/>
        <v>0.42439071699857184</v>
      </c>
      <c r="S37" s="51">
        <f t="shared" si="5"/>
        <v>118.93532982378845</v>
      </c>
    </row>
    <row r="38" spans="1:19" ht="15">
      <c r="A38" s="39">
        <v>2120205</v>
      </c>
      <c r="B38" s="39" t="s">
        <v>125</v>
      </c>
      <c r="C38" s="39" t="s">
        <v>118</v>
      </c>
      <c r="D38" s="44">
        <v>4</v>
      </c>
      <c r="E38" s="47">
        <v>19920.392577</v>
      </c>
      <c r="F38" s="48">
        <v>738.72116856</v>
      </c>
      <c r="G38" s="47">
        <f>IF(C38="Pervious",F38*(1-0.25),F38)</f>
        <v>738.72116856</v>
      </c>
      <c r="H38" s="47">
        <v>1493632.4414</v>
      </c>
      <c r="I38" s="47">
        <v>14722.966402</v>
      </c>
      <c r="J38" s="48">
        <v>595.89600524</v>
      </c>
      <c r="K38" s="47">
        <f>IF(C38="Pervious",J38*(1-0.25),J38)</f>
        <v>595.89600524</v>
      </c>
      <c r="L38" s="47">
        <v>1087027.3045</v>
      </c>
      <c r="M38" s="47">
        <v>638.19999886</v>
      </c>
      <c r="N38" s="49">
        <f t="shared" si="0"/>
        <v>31.213401147889808</v>
      </c>
      <c r="O38" s="50">
        <f t="shared" si="1"/>
        <v>1.1575073172666221</v>
      </c>
      <c r="P38" s="51">
        <f t="shared" si="2"/>
        <v>2340.3830211031595</v>
      </c>
      <c r="Q38" s="49">
        <f t="shared" si="3"/>
        <v>23.069518063771937</v>
      </c>
      <c r="R38" s="50">
        <f t="shared" si="4"/>
        <v>0.9337135792924373</v>
      </c>
      <c r="S38" s="51">
        <f t="shared" si="5"/>
        <v>1703.2706149196624</v>
      </c>
    </row>
    <row r="39" spans="1:19" ht="15">
      <c r="A39" s="39">
        <v>2120205</v>
      </c>
      <c r="B39" s="39" t="s">
        <v>125</v>
      </c>
      <c r="C39" s="39" t="s">
        <v>119</v>
      </c>
      <c r="D39" s="44">
        <v>5</v>
      </c>
      <c r="E39" s="47">
        <v>56871.434207</v>
      </c>
      <c r="F39" s="48">
        <v>764.45831492</v>
      </c>
      <c r="G39" s="47">
        <f>IF(C39="Pervious",F39*(1-0.25),F39)</f>
        <v>573.3437361900001</v>
      </c>
      <c r="H39" s="47">
        <v>832013.36138</v>
      </c>
      <c r="I39" s="47">
        <v>42033.024933</v>
      </c>
      <c r="J39" s="48">
        <v>616.65710341</v>
      </c>
      <c r="K39" s="47">
        <f>IF(C39="Pervious",J39*(1-0.25),J39)</f>
        <v>462.4928275575</v>
      </c>
      <c r="L39" s="47">
        <v>605517.94167</v>
      </c>
      <c r="M39" s="47">
        <v>2393.9000015</v>
      </c>
      <c r="N39" s="49">
        <f t="shared" si="0"/>
        <v>23.75681280394535</v>
      </c>
      <c r="O39" s="50">
        <f t="shared" si="1"/>
        <v>0.23950195740454785</v>
      </c>
      <c r="P39" s="51">
        <f t="shared" si="2"/>
        <v>347.5556041850815</v>
      </c>
      <c r="Q39" s="49">
        <f t="shared" si="3"/>
        <v>17.558387947141657</v>
      </c>
      <c r="R39" s="50">
        <f t="shared" si="4"/>
        <v>0.19319638550804352</v>
      </c>
      <c r="S39" s="51">
        <f t="shared" si="5"/>
        <v>252.94203654730225</v>
      </c>
    </row>
    <row r="40" spans="1:19" ht="15">
      <c r="A40" s="39">
        <v>2120205</v>
      </c>
      <c r="B40" s="39" t="s">
        <v>125</v>
      </c>
      <c r="C40" s="39" t="s">
        <v>120</v>
      </c>
      <c r="D40" s="44">
        <v>6</v>
      </c>
      <c r="E40" s="47">
        <v>76791.826784</v>
      </c>
      <c r="F40" s="48">
        <v>1503.17948348</v>
      </c>
      <c r="G40" s="47">
        <v>1312.06490475</v>
      </c>
      <c r="H40" s="47">
        <v>2325645.80278</v>
      </c>
      <c r="I40" s="47">
        <v>56755.991335</v>
      </c>
      <c r="J40" s="48">
        <v>1212.55310865</v>
      </c>
      <c r="K40" s="47">
        <v>1058.3888327975</v>
      </c>
      <c r="L40" s="47">
        <v>1692545.2461700002</v>
      </c>
      <c r="M40" s="47">
        <v>3032.10000036</v>
      </c>
      <c r="N40" s="49">
        <f t="shared" si="0"/>
        <v>25.326284349092226</v>
      </c>
      <c r="O40" s="50">
        <f t="shared" si="1"/>
        <v>0.4327248127021599</v>
      </c>
      <c r="P40" s="51">
        <f t="shared" si="2"/>
        <v>767.0082789168816</v>
      </c>
      <c r="Q40" s="49">
        <f t="shared" si="3"/>
        <v>18.71837714068183</v>
      </c>
      <c r="R40" s="50">
        <f t="shared" si="4"/>
        <v>0.3490613214181056</v>
      </c>
      <c r="S40" s="51">
        <f t="shared" si="5"/>
        <v>558.2089132842073</v>
      </c>
    </row>
    <row r="41" spans="1:19" ht="15">
      <c r="A41" s="39">
        <v>2130201</v>
      </c>
      <c r="B41" s="39" t="s">
        <v>126</v>
      </c>
      <c r="C41" s="39" t="s">
        <v>115</v>
      </c>
      <c r="D41" s="44">
        <v>1</v>
      </c>
      <c r="E41" s="47">
        <v>40029.071291</v>
      </c>
      <c r="F41" s="48">
        <v>1211.0456696</v>
      </c>
      <c r="G41" s="47">
        <f>IF(C41="Pervious",F41*(1-0.25),F41)</f>
        <v>1211.0456696</v>
      </c>
      <c r="H41" s="47">
        <v>364218.45318</v>
      </c>
      <c r="I41" s="47">
        <v>35506.220536</v>
      </c>
      <c r="J41" s="48">
        <v>1146.7555257</v>
      </c>
      <c r="K41" s="47">
        <f>IF(C41="Pervious",J41*(1-0.25),J41)</f>
        <v>1146.7555257</v>
      </c>
      <c r="L41" s="47">
        <v>410535.64456</v>
      </c>
      <c r="M41" s="47">
        <v>26809.187015</v>
      </c>
      <c r="N41" s="49">
        <f t="shared" si="0"/>
        <v>1.4931102263042646</v>
      </c>
      <c r="O41" s="50">
        <f t="shared" si="1"/>
        <v>0.045172786064807124</v>
      </c>
      <c r="P41" s="51">
        <f t="shared" si="2"/>
        <v>13.585583664891303</v>
      </c>
      <c r="Q41" s="49">
        <f t="shared" si="3"/>
        <v>1.3244049704354677</v>
      </c>
      <c r="R41" s="50">
        <f t="shared" si="4"/>
        <v>0.04277472215246136</v>
      </c>
      <c r="S41" s="51">
        <f t="shared" si="5"/>
        <v>15.313244833955663</v>
      </c>
    </row>
    <row r="42" spans="1:19" ht="15">
      <c r="A42" s="39">
        <v>2130201</v>
      </c>
      <c r="B42" s="39" t="s">
        <v>126</v>
      </c>
      <c r="C42" s="39" t="s">
        <v>116</v>
      </c>
      <c r="D42" s="44">
        <v>2</v>
      </c>
      <c r="E42" s="47">
        <v>236227.63486</v>
      </c>
      <c r="F42" s="48">
        <v>19573.254967</v>
      </c>
      <c r="G42" s="47">
        <f>IF(C42="Pervious",F42*(1-0.25),F42)</f>
        <v>19573.254967</v>
      </c>
      <c r="H42" s="47">
        <v>1066682.0737</v>
      </c>
      <c r="I42" s="47">
        <v>194642.7338</v>
      </c>
      <c r="J42" s="48">
        <v>17954.373853</v>
      </c>
      <c r="K42" s="47">
        <f>IF(C42="Pervious",J42*(1-0.25),J42)</f>
        <v>17954.373853</v>
      </c>
      <c r="L42" s="47">
        <v>1304783.9661</v>
      </c>
      <c r="M42" s="47">
        <v>5289.536985</v>
      </c>
      <c r="N42" s="49">
        <f t="shared" si="0"/>
        <v>44.65941641582075</v>
      </c>
      <c r="O42" s="50">
        <f t="shared" si="1"/>
        <v>3.7003720784079177</v>
      </c>
      <c r="P42" s="51">
        <f t="shared" si="2"/>
        <v>201.6588742502195</v>
      </c>
      <c r="Q42" s="49">
        <f t="shared" si="3"/>
        <v>36.79768840863866</v>
      </c>
      <c r="R42" s="50">
        <f t="shared" si="4"/>
        <v>3.394318615015791</v>
      </c>
      <c r="S42" s="51">
        <f t="shared" si="5"/>
        <v>246.67262367199427</v>
      </c>
    </row>
    <row r="43" spans="1:19" ht="15">
      <c r="A43" s="39">
        <v>2130201</v>
      </c>
      <c r="B43" s="39" t="s">
        <v>126</v>
      </c>
      <c r="C43" s="39" t="s">
        <v>117</v>
      </c>
      <c r="D43" s="44">
        <v>3</v>
      </c>
      <c r="E43" s="47">
        <v>3106.3275613</v>
      </c>
      <c r="F43" s="48">
        <v>489.38613614</v>
      </c>
      <c r="G43" s="47">
        <f>IF(C43="Pervious",F43*(1-0.25),F43)</f>
        <v>489.38613614</v>
      </c>
      <c r="H43" s="47">
        <v>3200.8253249</v>
      </c>
      <c r="I43" s="47">
        <v>2559.499272</v>
      </c>
      <c r="J43" s="48">
        <v>448.90963733</v>
      </c>
      <c r="K43" s="47">
        <f>IF(C43="Pervious",J43*(1-0.25),J43)</f>
        <v>448.90963733</v>
      </c>
      <c r="L43" s="47">
        <v>3832.7718125</v>
      </c>
      <c r="M43" s="47">
        <v>557.57698709</v>
      </c>
      <c r="N43" s="49">
        <f t="shared" si="0"/>
        <v>5.5711186674183875</v>
      </c>
      <c r="O43" s="50">
        <f t="shared" si="1"/>
        <v>0.8777014609123509</v>
      </c>
      <c r="P43" s="51">
        <f t="shared" si="2"/>
        <v>5.740597978415752</v>
      </c>
      <c r="Q43" s="49">
        <f t="shared" si="3"/>
        <v>4.590396180728428</v>
      </c>
      <c r="R43" s="50">
        <f t="shared" si="4"/>
        <v>0.8051079002970765</v>
      </c>
      <c r="S43" s="51">
        <f t="shared" si="5"/>
        <v>6.873977766735452</v>
      </c>
    </row>
    <row r="44" spans="1:19" ht="15">
      <c r="A44" s="39">
        <v>2130201</v>
      </c>
      <c r="B44" s="39" t="s">
        <v>126</v>
      </c>
      <c r="C44" s="39" t="s">
        <v>118</v>
      </c>
      <c r="D44" s="44">
        <v>4</v>
      </c>
      <c r="E44" s="47">
        <v>4435.1594546</v>
      </c>
      <c r="F44" s="48">
        <v>442.37091732</v>
      </c>
      <c r="G44" s="47">
        <f>IF(C44="Pervious",F44*(1-0.25),F44)</f>
        <v>442.37091732</v>
      </c>
      <c r="H44" s="47">
        <v>203158.82719</v>
      </c>
      <c r="I44" s="47">
        <v>3976.7131008</v>
      </c>
      <c r="J44" s="48">
        <v>420.88701327</v>
      </c>
      <c r="K44" s="47">
        <f>IF(C44="Pervious",J44*(1-0.25),J44)</f>
        <v>420.88701327</v>
      </c>
      <c r="L44" s="47">
        <v>230074.8399</v>
      </c>
      <c r="M44" s="47">
        <v>402.09999848</v>
      </c>
      <c r="N44" s="49">
        <f t="shared" si="0"/>
        <v>11.029991224485418</v>
      </c>
      <c r="O44" s="50">
        <f t="shared" si="1"/>
        <v>1.1001515020945791</v>
      </c>
      <c r="P44" s="51">
        <f t="shared" si="2"/>
        <v>505.2445360805066</v>
      </c>
      <c r="Q44" s="49">
        <f t="shared" si="3"/>
        <v>9.889861019230512</v>
      </c>
      <c r="R44" s="50">
        <f t="shared" si="4"/>
        <v>1.0467222453643816</v>
      </c>
      <c r="S44" s="51">
        <f t="shared" si="5"/>
        <v>572.1831404370016</v>
      </c>
    </row>
    <row r="45" spans="1:19" ht="15">
      <c r="A45" s="39">
        <v>2130201</v>
      </c>
      <c r="B45" s="39" t="s">
        <v>126</v>
      </c>
      <c r="C45" s="39" t="s">
        <v>119</v>
      </c>
      <c r="D45" s="44">
        <v>5</v>
      </c>
      <c r="E45" s="47">
        <v>10200.951164</v>
      </c>
      <c r="F45" s="48">
        <v>509.86867433</v>
      </c>
      <c r="G45" s="47">
        <f>IF(C45="Pervious",F45*(1-0.25),F45)</f>
        <v>382.4015057475</v>
      </c>
      <c r="H45" s="47">
        <v>80868.128849</v>
      </c>
      <c r="I45" s="47">
        <v>9509.7061707</v>
      </c>
      <c r="J45" s="48">
        <v>493.63574882</v>
      </c>
      <c r="K45" s="47">
        <f>IF(C45="Pervious",J45*(1-0.25),J45)</f>
        <v>370.226811615</v>
      </c>
      <c r="L45" s="47">
        <v>88163.449737</v>
      </c>
      <c r="M45" s="47">
        <v>1141.9000025</v>
      </c>
      <c r="N45" s="49">
        <f t="shared" si="0"/>
        <v>8.93331389934908</v>
      </c>
      <c r="O45" s="50">
        <f t="shared" si="1"/>
        <v>0.3348817802874994</v>
      </c>
      <c r="P45" s="51">
        <f t="shared" si="2"/>
        <v>70.81892343633653</v>
      </c>
      <c r="Q45" s="49">
        <f t="shared" si="3"/>
        <v>8.327967553971522</v>
      </c>
      <c r="R45" s="50">
        <f t="shared" si="4"/>
        <v>0.3242199936986163</v>
      </c>
      <c r="S45" s="51">
        <f t="shared" si="5"/>
        <v>77.20767978280129</v>
      </c>
    </row>
    <row r="46" spans="1:19" ht="15">
      <c r="A46" s="39">
        <v>2130201</v>
      </c>
      <c r="B46" s="39" t="s">
        <v>126</v>
      </c>
      <c r="C46" s="39" t="s">
        <v>120</v>
      </c>
      <c r="D46" s="44">
        <v>6</v>
      </c>
      <c r="E46" s="47">
        <v>14636.1106186</v>
      </c>
      <c r="F46" s="48">
        <v>952.23959165</v>
      </c>
      <c r="G46" s="47">
        <v>824.7724230675</v>
      </c>
      <c r="H46" s="47">
        <v>284026.956039</v>
      </c>
      <c r="I46" s="47">
        <v>13486.419271499999</v>
      </c>
      <c r="J46" s="48">
        <v>914.52276209</v>
      </c>
      <c r="K46" s="47">
        <v>791.113824885</v>
      </c>
      <c r="L46" s="47">
        <v>318238.289637</v>
      </c>
      <c r="M46" s="47">
        <v>1544.00000098</v>
      </c>
      <c r="N46" s="49">
        <f t="shared" si="0"/>
        <v>9.479346249553265</v>
      </c>
      <c r="O46" s="50">
        <f t="shared" si="1"/>
        <v>0.5341790301450806</v>
      </c>
      <c r="P46" s="51">
        <f t="shared" si="2"/>
        <v>183.95528229191956</v>
      </c>
      <c r="Q46" s="49">
        <f t="shared" si="3"/>
        <v>8.734727501904123</v>
      </c>
      <c r="R46" s="50">
        <f t="shared" si="4"/>
        <v>0.5123794199370908</v>
      </c>
      <c r="S46" s="51">
        <f t="shared" si="5"/>
        <v>206.11288175842574</v>
      </c>
    </row>
    <row r="47" spans="1:19" ht="15">
      <c r="A47" s="39">
        <v>2130202</v>
      </c>
      <c r="B47" s="39" t="s">
        <v>127</v>
      </c>
      <c r="C47" s="39" t="s">
        <v>115</v>
      </c>
      <c r="D47" s="44">
        <v>1</v>
      </c>
      <c r="E47" s="47">
        <v>116177.76098</v>
      </c>
      <c r="F47" s="48">
        <v>2615.4053192</v>
      </c>
      <c r="G47" s="47">
        <f>IF(C47="Pervious",F47*(1-0.25),F47)</f>
        <v>2615.4053192</v>
      </c>
      <c r="H47" s="47">
        <v>578332.6524</v>
      </c>
      <c r="I47" s="47">
        <v>116177.76098</v>
      </c>
      <c r="J47" s="48">
        <v>2615.4053192</v>
      </c>
      <c r="K47" s="47">
        <f>IF(C47="Pervious",J47*(1-0.25),J47)</f>
        <v>2615.4053192</v>
      </c>
      <c r="L47" s="47">
        <v>578332.6524</v>
      </c>
      <c r="M47" s="47">
        <v>63743.192014</v>
      </c>
      <c r="N47" s="49">
        <f t="shared" si="0"/>
        <v>1.8225908886784918</v>
      </c>
      <c r="O47" s="50">
        <f t="shared" si="1"/>
        <v>0.04103034750166849</v>
      </c>
      <c r="P47" s="51">
        <f t="shared" si="2"/>
        <v>9.072853651147248</v>
      </c>
      <c r="Q47" s="49">
        <f t="shared" si="3"/>
        <v>1.8225908886784918</v>
      </c>
      <c r="R47" s="50">
        <f t="shared" si="4"/>
        <v>0.04103034750166849</v>
      </c>
      <c r="S47" s="51">
        <f t="shared" si="5"/>
        <v>9.072853651147248</v>
      </c>
    </row>
    <row r="48" spans="1:19" ht="15">
      <c r="A48" s="39">
        <v>2130202</v>
      </c>
      <c r="B48" s="39" t="s">
        <v>127</v>
      </c>
      <c r="C48" s="39" t="s">
        <v>116</v>
      </c>
      <c r="D48" s="44">
        <v>2</v>
      </c>
      <c r="E48" s="47">
        <v>737534.8487</v>
      </c>
      <c r="F48" s="48">
        <v>51387.877192</v>
      </c>
      <c r="G48" s="47">
        <f>IF(C48="Pervious",F48*(1-0.25),F48)</f>
        <v>51387.877192</v>
      </c>
      <c r="H48" s="47">
        <v>5711339.4278</v>
      </c>
      <c r="I48" s="47">
        <v>737534.8487</v>
      </c>
      <c r="J48" s="48">
        <v>51387.877192</v>
      </c>
      <c r="K48" s="47">
        <f>IF(C48="Pervious",J48*(1-0.25),J48)</f>
        <v>51387.877192</v>
      </c>
      <c r="L48" s="47">
        <v>5711339.4278</v>
      </c>
      <c r="M48" s="47">
        <v>26821.424751</v>
      </c>
      <c r="N48" s="49">
        <f t="shared" si="0"/>
        <v>27.497974307740755</v>
      </c>
      <c r="O48" s="50">
        <f t="shared" si="1"/>
        <v>1.915926453164427</v>
      </c>
      <c r="P48" s="51">
        <f t="shared" si="2"/>
        <v>212.93944974295448</v>
      </c>
      <c r="Q48" s="49">
        <f t="shared" si="3"/>
        <v>27.497974307740755</v>
      </c>
      <c r="R48" s="50">
        <f t="shared" si="4"/>
        <v>1.915926453164427</v>
      </c>
      <c r="S48" s="51">
        <f t="shared" si="5"/>
        <v>212.93944974295448</v>
      </c>
    </row>
    <row r="49" spans="1:19" ht="15">
      <c r="A49" s="39">
        <v>2130202</v>
      </c>
      <c r="B49" s="39" t="s">
        <v>127</v>
      </c>
      <c r="C49" s="39" t="s">
        <v>117</v>
      </c>
      <c r="D49" s="44">
        <v>3</v>
      </c>
      <c r="E49" s="47">
        <v>6335.8709055</v>
      </c>
      <c r="F49" s="48">
        <v>853.27373161</v>
      </c>
      <c r="G49" s="47">
        <f>IF(C49="Pervious",F49*(1-0.25),F49)</f>
        <v>853.27373161</v>
      </c>
      <c r="H49" s="47">
        <v>26348.360267</v>
      </c>
      <c r="I49" s="47">
        <v>6335.8709055</v>
      </c>
      <c r="J49" s="48">
        <v>853.27373161</v>
      </c>
      <c r="K49" s="47">
        <f>IF(C49="Pervious",J49*(1-0.25),J49)</f>
        <v>853.27373161</v>
      </c>
      <c r="L49" s="47">
        <v>26348.360267</v>
      </c>
      <c r="M49" s="47">
        <v>1182.8020148</v>
      </c>
      <c r="N49" s="49">
        <f t="shared" si="0"/>
        <v>5.356662253040998</v>
      </c>
      <c r="O49" s="50">
        <f t="shared" si="1"/>
        <v>0.7214003027837926</v>
      </c>
      <c r="P49" s="51">
        <f t="shared" si="2"/>
        <v>22.276222002762857</v>
      </c>
      <c r="Q49" s="49">
        <f t="shared" si="3"/>
        <v>5.356662253040998</v>
      </c>
      <c r="R49" s="50">
        <f t="shared" si="4"/>
        <v>0.7214003027837926</v>
      </c>
      <c r="S49" s="51">
        <f t="shared" si="5"/>
        <v>22.276222002762857</v>
      </c>
    </row>
    <row r="50" spans="1:19" ht="15">
      <c r="A50" s="39">
        <v>2130202</v>
      </c>
      <c r="B50" s="39" t="s">
        <v>127</v>
      </c>
      <c r="C50" s="39" t="s">
        <v>118</v>
      </c>
      <c r="D50" s="44">
        <v>4</v>
      </c>
      <c r="E50" s="47">
        <v>15279.573195</v>
      </c>
      <c r="F50" s="48">
        <v>1567.814639</v>
      </c>
      <c r="G50" s="47">
        <f>IF(C50="Pervious",F50*(1-0.25),F50)</f>
        <v>1567.814639</v>
      </c>
      <c r="H50" s="47">
        <v>727663.52004</v>
      </c>
      <c r="I50" s="47">
        <v>15279.573195</v>
      </c>
      <c r="J50" s="48">
        <v>1567.814639</v>
      </c>
      <c r="K50" s="47">
        <f>IF(C50="Pervious",J50*(1-0.25),J50)</f>
        <v>1567.814639</v>
      </c>
      <c r="L50" s="47">
        <v>727663.52004</v>
      </c>
      <c r="M50" s="47">
        <v>1474.3999996</v>
      </c>
      <c r="N50" s="49">
        <f t="shared" si="0"/>
        <v>10.363248235991115</v>
      </c>
      <c r="O50" s="50">
        <f t="shared" si="1"/>
        <v>1.0633577315690064</v>
      </c>
      <c r="P50" s="51">
        <f t="shared" si="2"/>
        <v>493.5319589239099</v>
      </c>
      <c r="Q50" s="49">
        <f t="shared" si="3"/>
        <v>10.363248235991115</v>
      </c>
      <c r="R50" s="50">
        <f t="shared" si="4"/>
        <v>1.0633577315690064</v>
      </c>
      <c r="S50" s="51">
        <f t="shared" si="5"/>
        <v>493.5319589239099</v>
      </c>
    </row>
    <row r="51" spans="1:19" ht="15">
      <c r="A51" s="39">
        <v>2130202</v>
      </c>
      <c r="B51" s="39" t="s">
        <v>127</v>
      </c>
      <c r="C51" s="39" t="s">
        <v>119</v>
      </c>
      <c r="D51" s="44">
        <v>5</v>
      </c>
      <c r="E51" s="47">
        <v>23894.872841</v>
      </c>
      <c r="F51" s="48">
        <v>1150.9186865</v>
      </c>
      <c r="G51" s="47">
        <f>IF(C51="Pervious",F51*(1-0.25),F51)</f>
        <v>863.1890148749999</v>
      </c>
      <c r="H51" s="47">
        <v>244357.09826</v>
      </c>
      <c r="I51" s="47">
        <v>23894.872841</v>
      </c>
      <c r="J51" s="48">
        <v>1150.9186865</v>
      </c>
      <c r="K51" s="47">
        <f>IF(C51="Pervious",J51*(1-0.25),J51)</f>
        <v>863.1890148749999</v>
      </c>
      <c r="L51" s="47">
        <v>244357.09826</v>
      </c>
      <c r="M51" s="47">
        <v>3530.6999998</v>
      </c>
      <c r="N51" s="49">
        <f t="shared" si="0"/>
        <v>6.7677437455330525</v>
      </c>
      <c r="O51" s="50">
        <f t="shared" si="1"/>
        <v>0.24448098533545645</v>
      </c>
      <c r="P51" s="51">
        <f t="shared" si="2"/>
        <v>69.209249801411</v>
      </c>
      <c r="Q51" s="49">
        <f t="shared" si="3"/>
        <v>6.7677437455330525</v>
      </c>
      <c r="R51" s="50">
        <f t="shared" si="4"/>
        <v>0.24448098533545645</v>
      </c>
      <c r="S51" s="51">
        <f t="shared" si="5"/>
        <v>69.209249801411</v>
      </c>
    </row>
    <row r="52" spans="1:19" ht="15">
      <c r="A52" s="39">
        <v>2130202</v>
      </c>
      <c r="B52" s="39" t="s">
        <v>127</v>
      </c>
      <c r="C52" s="39" t="s">
        <v>120</v>
      </c>
      <c r="D52" s="44">
        <v>6</v>
      </c>
      <c r="E52" s="47">
        <v>39174.446036</v>
      </c>
      <c r="F52" s="48">
        <v>2718.7333255</v>
      </c>
      <c r="G52" s="47">
        <v>2431.003653875</v>
      </c>
      <c r="H52" s="47">
        <v>972020.6183</v>
      </c>
      <c r="I52" s="47">
        <v>39174.446036</v>
      </c>
      <c r="J52" s="48">
        <v>2718.7333255</v>
      </c>
      <c r="K52" s="47">
        <v>2431.003653875</v>
      </c>
      <c r="L52" s="47">
        <v>972020.6183</v>
      </c>
      <c r="M52" s="47">
        <v>5005.0999994</v>
      </c>
      <c r="N52" s="49">
        <f t="shared" si="0"/>
        <v>7.826905764259683</v>
      </c>
      <c r="O52" s="50">
        <f t="shared" si="1"/>
        <v>0.48570531141564066</v>
      </c>
      <c r="P52" s="51">
        <f t="shared" si="2"/>
        <v>194.206033529105</v>
      </c>
      <c r="Q52" s="49">
        <f t="shared" si="3"/>
        <v>7.826905764259683</v>
      </c>
      <c r="R52" s="50">
        <f t="shared" si="4"/>
        <v>0.48570531141564066</v>
      </c>
      <c r="S52" s="51">
        <f t="shared" si="5"/>
        <v>194.206033529105</v>
      </c>
    </row>
    <row r="53" spans="1:19" ht="15">
      <c r="A53" s="39">
        <v>2130203</v>
      </c>
      <c r="B53" s="39" t="s">
        <v>128</v>
      </c>
      <c r="C53" s="39" t="s">
        <v>115</v>
      </c>
      <c r="D53" s="44">
        <v>1</v>
      </c>
      <c r="E53" s="47">
        <v>116065.57618</v>
      </c>
      <c r="F53" s="48">
        <v>2512.2445986</v>
      </c>
      <c r="G53" s="47">
        <f>IF(C53="Pervious",F53*(1-0.25),F53)</f>
        <v>2512.2445986</v>
      </c>
      <c r="H53" s="47">
        <v>509694.9531</v>
      </c>
      <c r="I53" s="47">
        <v>77766.139666</v>
      </c>
      <c r="J53" s="48">
        <v>1729.6040339</v>
      </c>
      <c r="K53" s="47">
        <f>IF(C53="Pervious",J53*(1-0.25),J53)</f>
        <v>1729.6040339</v>
      </c>
      <c r="L53" s="47">
        <v>441616.0176</v>
      </c>
      <c r="M53" s="47">
        <v>59714.741453</v>
      </c>
      <c r="N53" s="49">
        <f t="shared" si="0"/>
        <v>1.9436670637074156</v>
      </c>
      <c r="O53" s="50">
        <f t="shared" si="1"/>
        <v>0.04207076071119433</v>
      </c>
      <c r="P53" s="51">
        <f t="shared" si="2"/>
        <v>8.535496272744783</v>
      </c>
      <c r="Q53" s="49">
        <f t="shared" si="3"/>
        <v>1.302293835220032</v>
      </c>
      <c r="R53" s="50">
        <f t="shared" si="4"/>
        <v>0.02896443979852661</v>
      </c>
      <c r="S53" s="51">
        <f t="shared" si="5"/>
        <v>7.395427106514144</v>
      </c>
    </row>
    <row r="54" spans="1:19" ht="15">
      <c r="A54" s="39">
        <v>2130203</v>
      </c>
      <c r="B54" s="39" t="s">
        <v>128</v>
      </c>
      <c r="C54" s="39" t="s">
        <v>116</v>
      </c>
      <c r="D54" s="44">
        <v>2</v>
      </c>
      <c r="E54" s="47">
        <v>731072.43125</v>
      </c>
      <c r="F54" s="48">
        <v>45377.99041</v>
      </c>
      <c r="G54" s="47">
        <f>IF(C54="Pervious",F54*(1-0.25),F54)</f>
        <v>45377.99041</v>
      </c>
      <c r="H54" s="47">
        <v>5880070.9603</v>
      </c>
      <c r="I54" s="47">
        <v>486078.03419</v>
      </c>
      <c r="J54" s="48">
        <v>31241.366906</v>
      </c>
      <c r="K54" s="47">
        <f>IF(C54="Pervious",J54*(1-0.25),J54)</f>
        <v>31241.366906</v>
      </c>
      <c r="L54" s="47">
        <v>5094681.6422</v>
      </c>
      <c r="M54" s="47">
        <v>27596.578703</v>
      </c>
      <c r="N54" s="49">
        <f t="shared" si="0"/>
        <v>26.49141544384724</v>
      </c>
      <c r="O54" s="50">
        <f t="shared" si="1"/>
        <v>1.6443339190110184</v>
      </c>
      <c r="P54" s="51">
        <f t="shared" si="2"/>
        <v>213.07246175631124</v>
      </c>
      <c r="Q54" s="49">
        <f t="shared" si="3"/>
        <v>17.613706373578797</v>
      </c>
      <c r="R54" s="50">
        <f t="shared" si="4"/>
        <v>1.132073915474304</v>
      </c>
      <c r="S54" s="51">
        <f t="shared" si="5"/>
        <v>184.6127991817392</v>
      </c>
    </row>
    <row r="55" spans="1:19" ht="15">
      <c r="A55" s="39">
        <v>2130203</v>
      </c>
      <c r="B55" s="39" t="s">
        <v>128</v>
      </c>
      <c r="C55" s="39" t="s">
        <v>117</v>
      </c>
      <c r="D55" s="44">
        <v>3</v>
      </c>
      <c r="E55" s="47">
        <v>9933.2719064</v>
      </c>
      <c r="F55" s="48">
        <v>1496.8279602</v>
      </c>
      <c r="G55" s="47">
        <f>IF(C55="Pervious",F55*(1-0.25),F55)</f>
        <v>1496.8279602</v>
      </c>
      <c r="H55" s="47">
        <v>20190.212966</v>
      </c>
      <c r="I55" s="47">
        <v>6572.2390224</v>
      </c>
      <c r="J55" s="48">
        <v>1030.520547</v>
      </c>
      <c r="K55" s="47">
        <f>IF(C55="Pervious",J55*(1-0.25),J55)</f>
        <v>1030.520547</v>
      </c>
      <c r="L55" s="47">
        <v>17493.446601</v>
      </c>
      <c r="M55" s="47">
        <v>1619.7119964</v>
      </c>
      <c r="N55" s="49">
        <f t="shared" si="0"/>
        <v>6.132739603384961</v>
      </c>
      <c r="O55" s="50">
        <f t="shared" si="1"/>
        <v>0.9241321688836508</v>
      </c>
      <c r="P55" s="51">
        <f t="shared" si="2"/>
        <v>12.465310506358609</v>
      </c>
      <c r="Q55" s="49">
        <f t="shared" si="3"/>
        <v>4.057659038772061</v>
      </c>
      <c r="R55" s="50">
        <f t="shared" si="4"/>
        <v>0.6362369046413516</v>
      </c>
      <c r="S55" s="51">
        <f t="shared" si="5"/>
        <v>10.800343912918615</v>
      </c>
    </row>
    <row r="56" spans="1:19" ht="15">
      <c r="A56" s="39">
        <v>2130203</v>
      </c>
      <c r="B56" s="39" t="s">
        <v>128</v>
      </c>
      <c r="C56" s="39" t="s">
        <v>118</v>
      </c>
      <c r="D56" s="44">
        <v>4</v>
      </c>
      <c r="E56" s="47">
        <v>15410.944243</v>
      </c>
      <c r="F56" s="48">
        <v>1472.8917792</v>
      </c>
      <c r="G56" s="47">
        <f>IF(C56="Pervious",F56*(1-0.25),F56)</f>
        <v>1472.8917792</v>
      </c>
      <c r="H56" s="47">
        <v>517802.95525</v>
      </c>
      <c r="I56" s="47">
        <v>10333.320334</v>
      </c>
      <c r="J56" s="48">
        <v>1014.0412141</v>
      </c>
      <c r="K56" s="47">
        <f>IF(C56="Pervious",J56*(1-0.25),J56)</f>
        <v>1014.0412141</v>
      </c>
      <c r="L56" s="47">
        <v>448641.05012</v>
      </c>
      <c r="M56" s="47">
        <v>1371.0999997</v>
      </c>
      <c r="N56" s="49">
        <f t="shared" si="0"/>
        <v>11.23983972458023</v>
      </c>
      <c r="O56" s="50">
        <f t="shared" si="1"/>
        <v>1.074240959464862</v>
      </c>
      <c r="P56" s="51">
        <f t="shared" si="2"/>
        <v>377.6551348284564</v>
      </c>
      <c r="Q56" s="49">
        <f t="shared" si="3"/>
        <v>7.536518369382946</v>
      </c>
      <c r="R56" s="50">
        <f t="shared" si="4"/>
        <v>0.7395822436889176</v>
      </c>
      <c r="S56" s="51">
        <f t="shared" si="5"/>
        <v>327.2124937773786</v>
      </c>
    </row>
    <row r="57" spans="1:19" ht="15">
      <c r="A57" s="39">
        <v>2130203</v>
      </c>
      <c r="B57" s="39" t="s">
        <v>128</v>
      </c>
      <c r="C57" s="39" t="s">
        <v>119</v>
      </c>
      <c r="D57" s="44">
        <v>5</v>
      </c>
      <c r="E57" s="47">
        <v>28391.506286</v>
      </c>
      <c r="F57" s="48">
        <v>1286.6732818</v>
      </c>
      <c r="G57" s="47">
        <f>IF(C57="Pervious",F57*(1-0.25),F57)</f>
        <v>965.00496135</v>
      </c>
      <c r="H57" s="47">
        <v>217149.96872</v>
      </c>
      <c r="I57" s="47">
        <v>19095.873766</v>
      </c>
      <c r="J57" s="48">
        <v>885.83543966</v>
      </c>
      <c r="K57" s="47">
        <f>IF(C57="Pervious",J57*(1-0.25),J57)</f>
        <v>664.3765797450001</v>
      </c>
      <c r="L57" s="47">
        <v>188145.68169</v>
      </c>
      <c r="M57" s="47">
        <v>4272.3999993</v>
      </c>
      <c r="N57" s="49">
        <f t="shared" si="0"/>
        <v>6.645329625187654</v>
      </c>
      <c r="O57" s="50">
        <f t="shared" si="1"/>
        <v>0.22586952567833274</v>
      </c>
      <c r="P57" s="51">
        <f t="shared" si="2"/>
        <v>50.82622618565171</v>
      </c>
      <c r="Q57" s="49">
        <f t="shared" si="3"/>
        <v>4.469589403878081</v>
      </c>
      <c r="R57" s="50">
        <f t="shared" si="4"/>
        <v>0.15550430199743775</v>
      </c>
      <c r="S57" s="51">
        <f t="shared" si="5"/>
        <v>44.03746880461245</v>
      </c>
    </row>
    <row r="58" spans="1:19" ht="15">
      <c r="A58" s="39">
        <v>2130203</v>
      </c>
      <c r="B58" s="39" t="s">
        <v>128</v>
      </c>
      <c r="C58" s="39" t="s">
        <v>120</v>
      </c>
      <c r="D58" s="44">
        <v>6</v>
      </c>
      <c r="E58" s="47">
        <v>43802.450529</v>
      </c>
      <c r="F58" s="48">
        <v>2759.5650610000002</v>
      </c>
      <c r="G58" s="47">
        <v>2437.89674055</v>
      </c>
      <c r="H58" s="47">
        <v>734952.92397</v>
      </c>
      <c r="I58" s="47">
        <v>29429.1941</v>
      </c>
      <c r="J58" s="48">
        <v>1899.87665376</v>
      </c>
      <c r="K58" s="47">
        <v>1678.4177938450002</v>
      </c>
      <c r="L58" s="47">
        <v>636786.73181</v>
      </c>
      <c r="M58" s="47">
        <v>5643.499999</v>
      </c>
      <c r="N58" s="49">
        <f t="shared" si="0"/>
        <v>7.761575358689037</v>
      </c>
      <c r="O58" s="50">
        <f t="shared" si="1"/>
        <v>0.4319831205780071</v>
      </c>
      <c r="P58" s="51">
        <f t="shared" si="2"/>
        <v>130.229985664965</v>
      </c>
      <c r="Q58" s="49">
        <f t="shared" si="3"/>
        <v>5.214706140730878</v>
      </c>
      <c r="R58" s="50">
        <f t="shared" si="4"/>
        <v>0.2974072462376907</v>
      </c>
      <c r="S58" s="51">
        <f t="shared" si="5"/>
        <v>112.8354269376868</v>
      </c>
    </row>
    <row r="59" spans="1:19" ht="15">
      <c r="A59" s="39">
        <v>2130204</v>
      </c>
      <c r="B59" s="39" t="s">
        <v>129</v>
      </c>
      <c r="C59" s="39" t="s">
        <v>115</v>
      </c>
      <c r="D59" s="44">
        <v>1</v>
      </c>
      <c r="E59" s="47">
        <v>58723.838381</v>
      </c>
      <c r="F59" s="48">
        <v>1347.5321045</v>
      </c>
      <c r="G59" s="47">
        <f>IF(C59="Pervious",F59*(1-0.25),F59)</f>
        <v>1347.5321045</v>
      </c>
      <c r="H59" s="47">
        <v>340391.46482</v>
      </c>
      <c r="I59" s="47">
        <v>38306.710763</v>
      </c>
      <c r="J59" s="48">
        <v>1017.2619574</v>
      </c>
      <c r="K59" s="47">
        <f>IF(C59="Pervious",J59*(1-0.25),J59)</f>
        <v>1017.2619574</v>
      </c>
      <c r="L59" s="47">
        <v>591860.08454</v>
      </c>
      <c r="M59" s="47">
        <v>32439.997319</v>
      </c>
      <c r="N59" s="49">
        <f t="shared" si="0"/>
        <v>1.810229446184499</v>
      </c>
      <c r="O59" s="50">
        <f t="shared" si="1"/>
        <v>0.041539217505136936</v>
      </c>
      <c r="P59" s="51">
        <f t="shared" si="2"/>
        <v>10.49295600960589</v>
      </c>
      <c r="Q59" s="49">
        <f t="shared" si="3"/>
        <v>1.180848148238406</v>
      </c>
      <c r="R59" s="50">
        <f t="shared" si="4"/>
        <v>0.03135826268407837</v>
      </c>
      <c r="S59" s="51">
        <f t="shared" si="5"/>
        <v>18.244763669981854</v>
      </c>
    </row>
    <row r="60" spans="1:19" ht="15">
      <c r="A60" s="39">
        <v>2130204</v>
      </c>
      <c r="B60" s="39" t="s">
        <v>129</v>
      </c>
      <c r="C60" s="39" t="s">
        <v>116</v>
      </c>
      <c r="D60" s="44">
        <v>2</v>
      </c>
      <c r="E60" s="47">
        <v>188903.95801</v>
      </c>
      <c r="F60" s="48">
        <v>13867.175809</v>
      </c>
      <c r="G60" s="47">
        <f>IF(C60="Pervious",F60*(1-0.25),F60)</f>
        <v>13867.175809</v>
      </c>
      <c r="H60" s="47">
        <v>1405375.4126</v>
      </c>
      <c r="I60" s="47">
        <v>123225.75433</v>
      </c>
      <c r="J60" s="48">
        <v>10468.433636</v>
      </c>
      <c r="K60" s="47">
        <f>IF(C60="Pervious",J60*(1-0.25),J60)</f>
        <v>10468.433636</v>
      </c>
      <c r="L60" s="47">
        <v>2443614.7685</v>
      </c>
      <c r="M60" s="47">
        <v>5940.0939252</v>
      </c>
      <c r="N60" s="49">
        <f t="shared" si="0"/>
        <v>31.801510277236854</v>
      </c>
      <c r="O60" s="50">
        <f t="shared" si="1"/>
        <v>2.334504468047296</v>
      </c>
      <c r="P60" s="51">
        <f t="shared" si="2"/>
        <v>236.59144624597525</v>
      </c>
      <c r="Q60" s="49">
        <f t="shared" si="3"/>
        <v>20.744748463863903</v>
      </c>
      <c r="R60" s="50">
        <f t="shared" si="4"/>
        <v>1.7623346983772707</v>
      </c>
      <c r="S60" s="51">
        <f t="shared" si="5"/>
        <v>411.3764528424901</v>
      </c>
    </row>
    <row r="61" spans="1:19" ht="15">
      <c r="A61" s="39">
        <v>2130204</v>
      </c>
      <c r="B61" s="39" t="s">
        <v>129</v>
      </c>
      <c r="C61" s="39" t="s">
        <v>117</v>
      </c>
      <c r="D61" s="44">
        <v>3</v>
      </c>
      <c r="E61" s="47">
        <v>2074.5647119</v>
      </c>
      <c r="F61" s="48">
        <v>306.13463466</v>
      </c>
      <c r="G61" s="47">
        <f>IF(C61="Pervious",F61*(1-0.25),F61)</f>
        <v>306.13463466</v>
      </c>
      <c r="H61" s="47">
        <v>6275.0065631</v>
      </c>
      <c r="I61" s="47">
        <v>1353.2792231</v>
      </c>
      <c r="J61" s="48">
        <v>231.1033011</v>
      </c>
      <c r="K61" s="47">
        <f>IF(C61="Pervious",J61*(1-0.25),J61)</f>
        <v>231.1033011</v>
      </c>
      <c r="L61" s="47">
        <v>10910.749237</v>
      </c>
      <c r="M61" s="47">
        <v>371.99200543</v>
      </c>
      <c r="N61" s="49">
        <f t="shared" si="0"/>
        <v>5.576906712019066</v>
      </c>
      <c r="O61" s="50">
        <f t="shared" si="1"/>
        <v>0.8229602523477006</v>
      </c>
      <c r="P61" s="51">
        <f t="shared" si="2"/>
        <v>16.868659733282374</v>
      </c>
      <c r="Q61" s="49">
        <f t="shared" si="3"/>
        <v>3.6379255557809422</v>
      </c>
      <c r="R61" s="50">
        <f t="shared" si="4"/>
        <v>0.6212587844001075</v>
      </c>
      <c r="S61" s="51">
        <f t="shared" si="5"/>
        <v>29.33060140469374</v>
      </c>
    </row>
    <row r="62" spans="1:19" ht="15">
      <c r="A62" s="39">
        <v>2130204</v>
      </c>
      <c r="B62" s="39" t="s">
        <v>129</v>
      </c>
      <c r="C62" s="39" t="s">
        <v>118</v>
      </c>
      <c r="D62" s="44">
        <v>4</v>
      </c>
      <c r="E62" s="47">
        <v>3235.3261718</v>
      </c>
      <c r="F62" s="48">
        <v>323.2889662</v>
      </c>
      <c r="G62" s="47">
        <f>IF(C62="Pervious",F62*(1-0.25),F62)</f>
        <v>323.2889662</v>
      </c>
      <c r="H62" s="47">
        <v>149372.62036</v>
      </c>
      <c r="I62" s="47">
        <v>2110.4666743</v>
      </c>
      <c r="J62" s="48">
        <v>244.05323292</v>
      </c>
      <c r="K62" s="47">
        <f>IF(C62="Pervious",J62*(1-0.25),J62)</f>
        <v>244.05323292</v>
      </c>
      <c r="L62" s="47">
        <v>259723.58549</v>
      </c>
      <c r="M62" s="47">
        <v>300.89999914</v>
      </c>
      <c r="N62" s="49">
        <f t="shared" si="0"/>
        <v>10.75216411115607</v>
      </c>
      <c r="O62" s="50">
        <f t="shared" si="1"/>
        <v>1.074406670402093</v>
      </c>
      <c r="P62" s="51">
        <f t="shared" si="2"/>
        <v>496.41947752383106</v>
      </c>
      <c r="Q62" s="49">
        <f t="shared" si="3"/>
        <v>7.013847392262907</v>
      </c>
      <c r="R62" s="50">
        <f t="shared" si="4"/>
        <v>0.8110775460868286</v>
      </c>
      <c r="S62" s="51">
        <f t="shared" si="5"/>
        <v>863.1558199811034</v>
      </c>
    </row>
    <row r="63" spans="1:19" ht="15">
      <c r="A63" s="39">
        <v>2130204</v>
      </c>
      <c r="B63" s="39" t="s">
        <v>129</v>
      </c>
      <c r="C63" s="39" t="s">
        <v>119</v>
      </c>
      <c r="D63" s="44">
        <v>5</v>
      </c>
      <c r="E63" s="47">
        <v>2860.1681593</v>
      </c>
      <c r="F63" s="48">
        <v>135.56140899</v>
      </c>
      <c r="G63" s="47">
        <f>IF(C63="Pervious",F63*(1-0.25),F63)</f>
        <v>101.67105674249999</v>
      </c>
      <c r="H63" s="47">
        <v>24248.23993</v>
      </c>
      <c r="I63" s="47">
        <v>1865.7437496</v>
      </c>
      <c r="J63" s="48">
        <v>102.3363108</v>
      </c>
      <c r="K63" s="47">
        <f>IF(C63="Pervious",J63*(1-0.25),J63)</f>
        <v>76.75223310000001</v>
      </c>
      <c r="L63" s="47">
        <v>42161.942405</v>
      </c>
      <c r="M63" s="47">
        <v>378.69999981</v>
      </c>
      <c r="N63" s="49">
        <f t="shared" si="0"/>
        <v>7.552596146646404</v>
      </c>
      <c r="O63" s="50">
        <f t="shared" si="1"/>
        <v>0.26847387587406923</v>
      </c>
      <c r="P63" s="51">
        <f t="shared" si="2"/>
        <v>64.03020845567927</v>
      </c>
      <c r="Q63" s="49">
        <f t="shared" si="3"/>
        <v>4.9267064973226145</v>
      </c>
      <c r="R63" s="50">
        <f t="shared" si="4"/>
        <v>0.20267291560208045</v>
      </c>
      <c r="S63" s="51">
        <f t="shared" si="5"/>
        <v>111.3333573439486</v>
      </c>
    </row>
    <row r="64" spans="1:19" ht="15">
      <c r="A64" s="39">
        <v>2130204</v>
      </c>
      <c r="B64" s="39" t="s">
        <v>129</v>
      </c>
      <c r="C64" s="39" t="s">
        <v>120</v>
      </c>
      <c r="D64" s="44">
        <v>6</v>
      </c>
      <c r="E64" s="47">
        <v>6095.4943311</v>
      </c>
      <c r="F64" s="48">
        <v>458.85037519</v>
      </c>
      <c r="G64" s="47">
        <v>424.9600229425</v>
      </c>
      <c r="H64" s="47">
        <v>173620.86029</v>
      </c>
      <c r="I64" s="47">
        <v>3976.2104239</v>
      </c>
      <c r="J64" s="48">
        <v>346.38954372</v>
      </c>
      <c r="K64" s="47">
        <v>320.80546602000004</v>
      </c>
      <c r="L64" s="47">
        <v>301885.527895</v>
      </c>
      <c r="M64" s="47">
        <v>679.59999895</v>
      </c>
      <c r="N64" s="49">
        <f t="shared" si="0"/>
        <v>8.969238287989553</v>
      </c>
      <c r="O64" s="50">
        <f t="shared" si="1"/>
        <v>0.6253090400221815</v>
      </c>
      <c r="P64" s="51">
        <f t="shared" si="2"/>
        <v>255.4750743941272</v>
      </c>
      <c r="Q64" s="49">
        <f t="shared" si="3"/>
        <v>5.850809932376913</v>
      </c>
      <c r="R64" s="50">
        <f t="shared" si="4"/>
        <v>0.4720504215945453</v>
      </c>
      <c r="S64" s="51">
        <f t="shared" si="5"/>
        <v>444.2106067707786</v>
      </c>
    </row>
    <row r="65" spans="1:19" ht="15">
      <c r="A65" s="39">
        <v>2130205</v>
      </c>
      <c r="B65" s="39" t="s">
        <v>130</v>
      </c>
      <c r="C65" s="39" t="s">
        <v>115</v>
      </c>
      <c r="D65" s="44">
        <v>1</v>
      </c>
      <c r="E65" s="47">
        <v>65790.46094</v>
      </c>
      <c r="F65" s="48">
        <v>1418.8305054</v>
      </c>
      <c r="G65" s="47">
        <f>IF(C65="Pervious",F65*(1-0.25),F65)</f>
        <v>1418.8305054</v>
      </c>
      <c r="H65" s="47">
        <v>356576.24216</v>
      </c>
      <c r="I65" s="47">
        <v>51864.704404</v>
      </c>
      <c r="J65" s="48">
        <v>1307.7668398</v>
      </c>
      <c r="K65" s="47">
        <f>IF(C65="Pervious",J65*(1-0.25),J65)</f>
        <v>1307.7668398</v>
      </c>
      <c r="L65" s="47">
        <v>292265.9331</v>
      </c>
      <c r="M65" s="47">
        <v>33932.73926</v>
      </c>
      <c r="N65" s="49">
        <f t="shared" si="0"/>
        <v>1.9388490989748641</v>
      </c>
      <c r="O65" s="50">
        <f t="shared" si="1"/>
        <v>0.04181302589598244</v>
      </c>
      <c r="P65" s="51">
        <f t="shared" si="2"/>
        <v>10.508324701635066</v>
      </c>
      <c r="Q65" s="49">
        <f t="shared" si="3"/>
        <v>1.5284561616614971</v>
      </c>
      <c r="R65" s="50">
        <f t="shared" si="4"/>
        <v>0.038539972555106945</v>
      </c>
      <c r="S65" s="51">
        <f t="shared" si="5"/>
        <v>8.613095773394393</v>
      </c>
    </row>
    <row r="66" spans="1:19" ht="15">
      <c r="A66" s="39">
        <v>2130205</v>
      </c>
      <c r="B66" s="39" t="s">
        <v>130</v>
      </c>
      <c r="C66" s="39" t="s">
        <v>116</v>
      </c>
      <c r="D66" s="44">
        <v>2</v>
      </c>
      <c r="E66" s="47">
        <v>189766.26447</v>
      </c>
      <c r="F66" s="48">
        <v>11829.694128</v>
      </c>
      <c r="G66" s="47">
        <f>IF(C66="Pervious",F66*(1-0.25),F66)</f>
        <v>11829.694128</v>
      </c>
      <c r="H66" s="47">
        <v>1972260.9773</v>
      </c>
      <c r="I66" s="47">
        <v>161801.45539</v>
      </c>
      <c r="J66" s="48">
        <v>11207.265065</v>
      </c>
      <c r="K66" s="47">
        <f>IF(C66="Pervious",J66*(1-0.25),J66)</f>
        <v>11207.265065</v>
      </c>
      <c r="L66" s="47">
        <v>1779523.6131</v>
      </c>
      <c r="M66" s="47">
        <v>7305.7991037</v>
      </c>
      <c r="N66" s="49">
        <f t="shared" si="0"/>
        <v>25.974744415555232</v>
      </c>
      <c r="O66" s="50">
        <f t="shared" si="1"/>
        <v>1.6192197403852626</v>
      </c>
      <c r="P66" s="51">
        <f t="shared" si="2"/>
        <v>269.9582823597153</v>
      </c>
      <c r="Q66" s="49">
        <f t="shared" si="3"/>
        <v>22.146989411200224</v>
      </c>
      <c r="R66" s="50">
        <f t="shared" si="4"/>
        <v>1.5340231651489176</v>
      </c>
      <c r="S66" s="51">
        <f t="shared" si="5"/>
        <v>243.57686104436755</v>
      </c>
    </row>
    <row r="67" spans="1:19" ht="15">
      <c r="A67" s="39">
        <v>2130205</v>
      </c>
      <c r="B67" s="39" t="s">
        <v>130</v>
      </c>
      <c r="C67" s="39" t="s">
        <v>117</v>
      </c>
      <c r="D67" s="44">
        <v>3</v>
      </c>
      <c r="E67" s="47">
        <v>2371.7173446</v>
      </c>
      <c r="F67" s="48">
        <v>350.36465401</v>
      </c>
      <c r="G67" s="47">
        <f>IF(C67="Pervious",F67*(1-0.25),F67)</f>
        <v>350.36465401</v>
      </c>
      <c r="H67" s="47">
        <v>7336.2635007</v>
      </c>
      <c r="I67" s="47">
        <v>1851.6987385</v>
      </c>
      <c r="J67" s="48">
        <v>319.95327076</v>
      </c>
      <c r="K67" s="47">
        <f>IF(C67="Pervious",J67*(1-0.25),J67)</f>
        <v>319.95327076</v>
      </c>
      <c r="L67" s="47">
        <v>6616.1393183</v>
      </c>
      <c r="M67" s="47">
        <v>392.53500214</v>
      </c>
      <c r="N67" s="49">
        <f t="shared" si="0"/>
        <v>6.042053146012473</v>
      </c>
      <c r="O67" s="50">
        <f t="shared" si="1"/>
        <v>0.8925692030007563</v>
      </c>
      <c r="P67" s="51">
        <f t="shared" si="2"/>
        <v>18.689450522130702</v>
      </c>
      <c r="Q67" s="49">
        <f t="shared" si="3"/>
        <v>4.717283117187038</v>
      </c>
      <c r="R67" s="50">
        <f t="shared" si="4"/>
        <v>0.8150948807512628</v>
      </c>
      <c r="S67" s="51">
        <f t="shared" si="5"/>
        <v>16.85490282963432</v>
      </c>
    </row>
    <row r="68" spans="1:19" ht="15">
      <c r="A68" s="39">
        <v>2130205</v>
      </c>
      <c r="B68" s="39" t="s">
        <v>130</v>
      </c>
      <c r="C68" s="39" t="s">
        <v>118</v>
      </c>
      <c r="D68" s="44">
        <v>4</v>
      </c>
      <c r="E68" s="47">
        <v>5816.8756719</v>
      </c>
      <c r="F68" s="48">
        <v>555.2238877</v>
      </c>
      <c r="G68" s="47">
        <f>IF(C68="Pervious",F68*(1-0.25),F68)</f>
        <v>555.2238877</v>
      </c>
      <c r="H68" s="47">
        <v>287686.44137</v>
      </c>
      <c r="I68" s="47">
        <v>4453.1299363</v>
      </c>
      <c r="J68" s="48">
        <v>508.65724123</v>
      </c>
      <c r="K68" s="47">
        <f>IF(C68="Pervious",J68*(1-0.25),J68)</f>
        <v>508.65724123</v>
      </c>
      <c r="L68" s="47">
        <v>235246.61611</v>
      </c>
      <c r="M68" s="47">
        <v>516.7000022</v>
      </c>
      <c r="N68" s="49">
        <f t="shared" si="0"/>
        <v>11.257742688471001</v>
      </c>
      <c r="O68" s="50">
        <f t="shared" si="1"/>
        <v>1.0745575485503647</v>
      </c>
      <c r="P68" s="51">
        <f t="shared" si="2"/>
        <v>556.7765437296141</v>
      </c>
      <c r="Q68" s="49">
        <f t="shared" si="3"/>
        <v>8.618405104198779</v>
      </c>
      <c r="R68" s="50">
        <f t="shared" si="4"/>
        <v>0.9844343701649786</v>
      </c>
      <c r="S68" s="51">
        <f t="shared" si="5"/>
        <v>455.28665590936595</v>
      </c>
    </row>
    <row r="69" spans="1:19" ht="15">
      <c r="A69" s="39">
        <v>2130205</v>
      </c>
      <c r="B69" s="39" t="s">
        <v>130</v>
      </c>
      <c r="C69" s="39" t="s">
        <v>119</v>
      </c>
      <c r="D69" s="44">
        <v>5</v>
      </c>
      <c r="E69" s="47">
        <v>8256.7830994</v>
      </c>
      <c r="F69" s="48">
        <v>368.92845328</v>
      </c>
      <c r="G69" s="47">
        <f>IF(C69="Pervious",F69*(1-0.25),F69)</f>
        <v>276.69633996</v>
      </c>
      <c r="H69" s="47">
        <v>91909.442124</v>
      </c>
      <c r="I69" s="47">
        <v>6201.1288456</v>
      </c>
      <c r="J69" s="48">
        <v>335.7899326</v>
      </c>
      <c r="K69" s="47">
        <f>IF(C69="Pervious",J69*(1-0.25),J69)</f>
        <v>251.84244945</v>
      </c>
      <c r="L69" s="47">
        <v>73744.473622</v>
      </c>
      <c r="M69" s="47">
        <v>1232</v>
      </c>
      <c r="N69" s="49">
        <f t="shared" si="0"/>
        <v>6.7019343339285715</v>
      </c>
      <c r="O69" s="50">
        <f t="shared" si="1"/>
        <v>0.22459118503246753</v>
      </c>
      <c r="P69" s="51">
        <f t="shared" si="2"/>
        <v>74.60181990584415</v>
      </c>
      <c r="Q69" s="49">
        <f t="shared" si="3"/>
        <v>5.033383803246753</v>
      </c>
      <c r="R69" s="50">
        <f t="shared" si="4"/>
        <v>0.2044175726055195</v>
      </c>
      <c r="S69" s="51">
        <f t="shared" si="5"/>
        <v>59.85752729058442</v>
      </c>
    </row>
    <row r="70" spans="1:19" ht="15">
      <c r="A70" s="39">
        <v>2130205</v>
      </c>
      <c r="B70" s="39" t="s">
        <v>130</v>
      </c>
      <c r="C70" s="39" t="s">
        <v>120</v>
      </c>
      <c r="D70" s="44">
        <v>6</v>
      </c>
      <c r="E70" s="47">
        <v>14073.6587713</v>
      </c>
      <c r="F70" s="48">
        <v>924.15234098</v>
      </c>
      <c r="G70" s="47">
        <v>831.9202276599999</v>
      </c>
      <c r="H70" s="47">
        <v>379595.883494</v>
      </c>
      <c r="I70" s="47">
        <v>10654.2587819</v>
      </c>
      <c r="J70" s="48">
        <v>844.44717383</v>
      </c>
      <c r="K70" s="47">
        <v>760.49969068</v>
      </c>
      <c r="L70" s="47">
        <v>308991.089732</v>
      </c>
      <c r="M70" s="47">
        <v>1748.7000022</v>
      </c>
      <c r="N70" s="49">
        <f aca="true" t="shared" si="6" ref="N70:N133">E70/$M70</f>
        <v>8.048069282091982</v>
      </c>
      <c r="O70" s="50">
        <f aca="true" t="shared" si="7" ref="O70:O133">G70/$M70</f>
        <v>0.475736390812249</v>
      </c>
      <c r="P70" s="51">
        <f aca="true" t="shared" si="8" ref="P70:P133">H70/$M70</f>
        <v>217.07318752012296</v>
      </c>
      <c r="Q70" s="49">
        <f aca="true" t="shared" si="9" ref="Q70:Q133">I70/$M70</f>
        <v>6.092673854003613</v>
      </c>
      <c r="R70" s="50">
        <f aca="true" t="shared" si="10" ref="R70:R133">K70/$M70</f>
        <v>0.4348943156191642</v>
      </c>
      <c r="S70" s="51">
        <f aca="true" t="shared" si="11" ref="S70:S133">L70/$M70</f>
        <v>176.69759784026152</v>
      </c>
    </row>
    <row r="71" spans="1:19" ht="15">
      <c r="A71" s="39">
        <v>2130206</v>
      </c>
      <c r="B71" s="39" t="s">
        <v>131</v>
      </c>
      <c r="C71" s="39" t="s">
        <v>115</v>
      </c>
      <c r="D71" s="44">
        <v>1</v>
      </c>
      <c r="E71" s="47">
        <v>14076.871533</v>
      </c>
      <c r="F71" s="48">
        <v>425.87988788</v>
      </c>
      <c r="G71" s="47">
        <f>IF(C71="Pervious",F71*(1-0.25),F71)</f>
        <v>425.87988788</v>
      </c>
      <c r="H71" s="47">
        <v>177362.26677</v>
      </c>
      <c r="I71" s="47">
        <v>14076.871533</v>
      </c>
      <c r="J71" s="48">
        <v>425.87988788</v>
      </c>
      <c r="K71" s="47">
        <f>IF(C71="Pervious",J71*(1-0.25),J71)</f>
        <v>425.87988788</v>
      </c>
      <c r="L71" s="47">
        <v>177362.26677</v>
      </c>
      <c r="M71" s="47">
        <v>9427.8600728</v>
      </c>
      <c r="N71" s="49">
        <f t="shared" si="6"/>
        <v>1.4931141769501548</v>
      </c>
      <c r="O71" s="50">
        <f t="shared" si="7"/>
        <v>0.04517248713827347</v>
      </c>
      <c r="P71" s="51">
        <f t="shared" si="8"/>
        <v>18.812568854485</v>
      </c>
      <c r="Q71" s="49">
        <f t="shared" si="9"/>
        <v>1.4931141769501548</v>
      </c>
      <c r="R71" s="50">
        <f t="shared" si="10"/>
        <v>0.04517248713827347</v>
      </c>
      <c r="S71" s="51">
        <f t="shared" si="11"/>
        <v>18.812568854485</v>
      </c>
    </row>
    <row r="72" spans="1:19" ht="15">
      <c r="A72" s="39">
        <v>2130206</v>
      </c>
      <c r="B72" s="39" t="s">
        <v>131</v>
      </c>
      <c r="C72" s="39" t="s">
        <v>116</v>
      </c>
      <c r="D72" s="44">
        <v>2</v>
      </c>
      <c r="E72" s="47">
        <v>16022.351998</v>
      </c>
      <c r="F72" s="48">
        <v>1326.9562567</v>
      </c>
      <c r="G72" s="47">
        <f>IF(C72="Pervious",F72*(1-0.25),F72)</f>
        <v>1326.9562567</v>
      </c>
      <c r="H72" s="47">
        <v>78480.931324</v>
      </c>
      <c r="I72" s="47">
        <v>16022.351998</v>
      </c>
      <c r="J72" s="48">
        <v>1326.9562567</v>
      </c>
      <c r="K72" s="47">
        <f>IF(C72="Pervious",J72*(1-0.25),J72)</f>
        <v>1326.9562567</v>
      </c>
      <c r="L72" s="47">
        <v>78480.931324</v>
      </c>
      <c r="M72" s="47">
        <v>358.50500542</v>
      </c>
      <c r="N72" s="49">
        <f t="shared" si="6"/>
        <v>44.69212913562896</v>
      </c>
      <c r="O72" s="50">
        <f t="shared" si="7"/>
        <v>3.7013604737413046</v>
      </c>
      <c r="P72" s="51">
        <f t="shared" si="8"/>
        <v>218.9116752555717</v>
      </c>
      <c r="Q72" s="49">
        <f t="shared" si="9"/>
        <v>44.69212913562896</v>
      </c>
      <c r="R72" s="50">
        <f t="shared" si="10"/>
        <v>3.7013604737413046</v>
      </c>
      <c r="S72" s="51">
        <f t="shared" si="11"/>
        <v>218.9116752555717</v>
      </c>
    </row>
    <row r="73" spans="1:19" ht="15">
      <c r="A73" s="39">
        <v>2130206</v>
      </c>
      <c r="B73" s="39" t="s">
        <v>131</v>
      </c>
      <c r="C73" s="39" t="s">
        <v>117</v>
      </c>
      <c r="D73" s="44">
        <v>3</v>
      </c>
      <c r="E73" s="47">
        <v>210.36740594</v>
      </c>
      <c r="F73" s="48">
        <v>33.145443034</v>
      </c>
      <c r="G73" s="47">
        <f>IF(C73="Pervious",F73*(1-0.25),F73)</f>
        <v>33.145443034</v>
      </c>
      <c r="H73" s="47">
        <v>321.82492742</v>
      </c>
      <c r="I73" s="47">
        <v>210.36740594</v>
      </c>
      <c r="J73" s="48">
        <v>33.145443034</v>
      </c>
      <c r="K73" s="47">
        <f>IF(C73="Pervious",J73*(1-0.25),J73)</f>
        <v>33.145443034</v>
      </c>
      <c r="L73" s="47">
        <v>321.82492742</v>
      </c>
      <c r="M73" s="47">
        <v>37.789000498</v>
      </c>
      <c r="N73" s="49">
        <f t="shared" si="6"/>
        <v>5.566895212037529</v>
      </c>
      <c r="O73" s="50">
        <f t="shared" si="7"/>
        <v>0.8771188069860234</v>
      </c>
      <c r="P73" s="51">
        <f t="shared" si="8"/>
        <v>8.516365163906167</v>
      </c>
      <c r="Q73" s="49">
        <f t="shared" si="9"/>
        <v>5.566895212037529</v>
      </c>
      <c r="R73" s="50">
        <f t="shared" si="10"/>
        <v>0.8771188069860234</v>
      </c>
      <c r="S73" s="51">
        <f t="shared" si="11"/>
        <v>8.516365163906167</v>
      </c>
    </row>
    <row r="74" spans="1:19" ht="15">
      <c r="A74" s="39">
        <v>2130206</v>
      </c>
      <c r="B74" s="39" t="s">
        <v>131</v>
      </c>
      <c r="C74" s="39" t="s">
        <v>118</v>
      </c>
      <c r="D74" s="44">
        <v>4</v>
      </c>
      <c r="E74" s="47">
        <v>6075.3209857</v>
      </c>
      <c r="F74" s="48">
        <v>605.96385011</v>
      </c>
      <c r="G74" s="47">
        <f>IF(C74="Pervious",F74*(1-0.25),F74)</f>
        <v>605.96385011</v>
      </c>
      <c r="H74" s="47">
        <v>400213.24824</v>
      </c>
      <c r="I74" s="47">
        <v>6075.3209857</v>
      </c>
      <c r="J74" s="48">
        <v>605.96385011</v>
      </c>
      <c r="K74" s="47">
        <f>IF(C74="Pervious",J74*(1-0.25),J74)</f>
        <v>605.96385011</v>
      </c>
      <c r="L74" s="47">
        <v>400213.24824</v>
      </c>
      <c r="M74" s="47">
        <v>550.80000584</v>
      </c>
      <c r="N74" s="49">
        <f t="shared" si="6"/>
        <v>11.02999441046629</v>
      </c>
      <c r="O74" s="50">
        <f t="shared" si="7"/>
        <v>1.1001522216505282</v>
      </c>
      <c r="P74" s="51">
        <f t="shared" si="8"/>
        <v>726.6035657164763</v>
      </c>
      <c r="Q74" s="49">
        <f t="shared" si="9"/>
        <v>11.02999441046629</v>
      </c>
      <c r="R74" s="50">
        <f t="shared" si="10"/>
        <v>1.1001522216505282</v>
      </c>
      <c r="S74" s="51">
        <f t="shared" si="11"/>
        <v>726.6035657164763</v>
      </c>
    </row>
    <row r="75" spans="1:19" ht="15">
      <c r="A75" s="39">
        <v>2130206</v>
      </c>
      <c r="B75" s="39" t="s">
        <v>131</v>
      </c>
      <c r="C75" s="39" t="s">
        <v>119</v>
      </c>
      <c r="D75" s="44">
        <v>5</v>
      </c>
      <c r="E75" s="47">
        <v>15667.291114</v>
      </c>
      <c r="F75" s="48">
        <v>783.09320409</v>
      </c>
      <c r="G75" s="47">
        <f>IF(C75="Pervious",F75*(1-0.25),F75)</f>
        <v>587.3199030675</v>
      </c>
      <c r="H75" s="47">
        <v>189063.80403</v>
      </c>
      <c r="I75" s="47">
        <v>15667.291114</v>
      </c>
      <c r="J75" s="48">
        <v>783.09320409</v>
      </c>
      <c r="K75" s="47">
        <f>IF(C75="Pervious",J75*(1-0.25),J75)</f>
        <v>587.3199030675</v>
      </c>
      <c r="L75" s="47">
        <v>189063.80403</v>
      </c>
      <c r="M75" s="47">
        <v>1753.8000004</v>
      </c>
      <c r="N75" s="49">
        <f t="shared" si="6"/>
        <v>8.933339668392442</v>
      </c>
      <c r="O75" s="50">
        <f t="shared" si="7"/>
        <v>0.33488419599358327</v>
      </c>
      <c r="P75" s="51">
        <f t="shared" si="8"/>
        <v>107.80237426552574</v>
      </c>
      <c r="Q75" s="49">
        <f t="shared" si="9"/>
        <v>8.933339668392442</v>
      </c>
      <c r="R75" s="50">
        <f t="shared" si="10"/>
        <v>0.33488419599358327</v>
      </c>
      <c r="S75" s="51">
        <f t="shared" si="11"/>
        <v>107.80237426552574</v>
      </c>
    </row>
    <row r="76" spans="1:19" ht="15">
      <c r="A76" s="39">
        <v>2130206</v>
      </c>
      <c r="B76" s="39" t="s">
        <v>131</v>
      </c>
      <c r="C76" s="39" t="s">
        <v>120</v>
      </c>
      <c r="D76" s="44">
        <v>6</v>
      </c>
      <c r="E76" s="47">
        <v>21742.6120997</v>
      </c>
      <c r="F76" s="48">
        <v>1389.0570542</v>
      </c>
      <c r="G76" s="47">
        <v>1193.2837531774999</v>
      </c>
      <c r="H76" s="47">
        <v>589277.05227</v>
      </c>
      <c r="I76" s="47">
        <v>21742.6120997</v>
      </c>
      <c r="J76" s="48">
        <v>1389.0570542</v>
      </c>
      <c r="K76" s="47">
        <v>1193.2837531774999</v>
      </c>
      <c r="L76" s="47">
        <v>589277.05227</v>
      </c>
      <c r="M76" s="47">
        <v>2304.60000624</v>
      </c>
      <c r="N76" s="49">
        <f t="shared" si="6"/>
        <v>9.434440701566038</v>
      </c>
      <c r="O76" s="50">
        <f t="shared" si="7"/>
        <v>0.5177834548062706</v>
      </c>
      <c r="P76" s="51">
        <f t="shared" si="8"/>
        <v>255.6960212941321</v>
      </c>
      <c r="Q76" s="49">
        <f t="shared" si="9"/>
        <v>9.434440701566038</v>
      </c>
      <c r="R76" s="50">
        <f t="shared" si="10"/>
        <v>0.5177834548062706</v>
      </c>
      <c r="S76" s="51">
        <f t="shared" si="11"/>
        <v>255.6960212941321</v>
      </c>
    </row>
    <row r="77" spans="1:19" ht="15">
      <c r="A77" s="39">
        <v>2130207</v>
      </c>
      <c r="B77" s="39" t="s">
        <v>132</v>
      </c>
      <c r="C77" s="39" t="s">
        <v>115</v>
      </c>
      <c r="D77" s="44">
        <v>1</v>
      </c>
      <c r="E77" s="47">
        <v>23401.816943</v>
      </c>
      <c r="F77" s="48">
        <v>708.00217531</v>
      </c>
      <c r="G77" s="47">
        <f>IF(C77="Pervious",F77*(1-0.25),F77)</f>
        <v>708.00217531</v>
      </c>
      <c r="H77" s="47">
        <v>199959.56926</v>
      </c>
      <c r="I77" s="47">
        <v>23401.816943</v>
      </c>
      <c r="J77" s="48">
        <v>708.00217531</v>
      </c>
      <c r="K77" s="47">
        <f>IF(C77="Pervious",J77*(1-0.25),J77)</f>
        <v>708.00217531</v>
      </c>
      <c r="L77" s="47">
        <v>199959.56926</v>
      </c>
      <c r="M77" s="47">
        <v>15673.196309</v>
      </c>
      <c r="N77" s="49">
        <f t="shared" si="6"/>
        <v>1.4931106892065151</v>
      </c>
      <c r="O77" s="50">
        <f t="shared" si="7"/>
        <v>0.04517280083472474</v>
      </c>
      <c r="P77" s="51">
        <f t="shared" si="8"/>
        <v>12.758059384809558</v>
      </c>
      <c r="Q77" s="49">
        <f t="shared" si="9"/>
        <v>1.4931106892065151</v>
      </c>
      <c r="R77" s="50">
        <f t="shared" si="10"/>
        <v>0.04517280083472474</v>
      </c>
      <c r="S77" s="51">
        <f t="shared" si="11"/>
        <v>12.758059384809558</v>
      </c>
    </row>
    <row r="78" spans="1:19" ht="15">
      <c r="A78" s="39">
        <v>2130207</v>
      </c>
      <c r="B78" s="39" t="s">
        <v>132</v>
      </c>
      <c r="C78" s="39" t="s">
        <v>116</v>
      </c>
      <c r="D78" s="44">
        <v>2</v>
      </c>
      <c r="E78" s="47">
        <v>153870.20562</v>
      </c>
      <c r="F78" s="48">
        <v>12749.316827</v>
      </c>
      <c r="G78" s="47">
        <f>IF(C78="Pervious",F78*(1-0.25),F78)</f>
        <v>12749.316827</v>
      </c>
      <c r="H78" s="47">
        <v>612580.37586</v>
      </c>
      <c r="I78" s="47">
        <v>153870.20562</v>
      </c>
      <c r="J78" s="48">
        <v>12749.316827</v>
      </c>
      <c r="K78" s="47">
        <f>IF(C78="Pervious",J78*(1-0.25),J78)</f>
        <v>12749.316827</v>
      </c>
      <c r="L78" s="47">
        <v>612580.37586</v>
      </c>
      <c r="M78" s="47">
        <v>3445.4150292</v>
      </c>
      <c r="N78" s="49">
        <f t="shared" si="6"/>
        <v>44.659410931903764</v>
      </c>
      <c r="O78" s="50">
        <f t="shared" si="7"/>
        <v>3.7003718620105683</v>
      </c>
      <c r="P78" s="51">
        <f t="shared" si="8"/>
        <v>177.7958157923972</v>
      </c>
      <c r="Q78" s="49">
        <f t="shared" si="9"/>
        <v>44.659410931903764</v>
      </c>
      <c r="R78" s="50">
        <f t="shared" si="10"/>
        <v>3.7003718620105683</v>
      </c>
      <c r="S78" s="51">
        <f t="shared" si="11"/>
        <v>177.7958157923972</v>
      </c>
    </row>
    <row r="79" spans="1:19" ht="15">
      <c r="A79" s="39">
        <v>2130207</v>
      </c>
      <c r="B79" s="39" t="s">
        <v>132</v>
      </c>
      <c r="C79" s="39" t="s">
        <v>117</v>
      </c>
      <c r="D79" s="44">
        <v>3</v>
      </c>
      <c r="E79" s="47">
        <v>2023.3667608</v>
      </c>
      <c r="F79" s="48">
        <v>318.77066562</v>
      </c>
      <c r="G79" s="47">
        <f>IF(C79="Pervious",F79*(1-0.25),F79)</f>
        <v>318.77066562</v>
      </c>
      <c r="H79" s="47">
        <v>2166.5227354</v>
      </c>
      <c r="I79" s="47">
        <v>2023.3667608</v>
      </c>
      <c r="J79" s="48">
        <v>318.77066562</v>
      </c>
      <c r="K79" s="47">
        <f>IF(C79="Pervious",J79*(1-0.25),J79)</f>
        <v>318.77066562</v>
      </c>
      <c r="L79" s="47">
        <v>2166.5227354</v>
      </c>
      <c r="M79" s="47">
        <v>363.18599849</v>
      </c>
      <c r="N79" s="49">
        <f t="shared" si="6"/>
        <v>5.571158495130455</v>
      </c>
      <c r="O79" s="50">
        <f t="shared" si="7"/>
        <v>0.8777063734431851</v>
      </c>
      <c r="P79" s="51">
        <f t="shared" si="8"/>
        <v>5.965325602880181</v>
      </c>
      <c r="Q79" s="49">
        <f t="shared" si="9"/>
        <v>5.571158495130455</v>
      </c>
      <c r="R79" s="50">
        <f t="shared" si="10"/>
        <v>0.8777063734431851</v>
      </c>
      <c r="S79" s="51">
        <f t="shared" si="11"/>
        <v>5.965325602880181</v>
      </c>
    </row>
    <row r="80" spans="1:19" ht="15">
      <c r="A80" s="39">
        <v>2130207</v>
      </c>
      <c r="B80" s="39" t="s">
        <v>132</v>
      </c>
      <c r="C80" s="39" t="s">
        <v>118</v>
      </c>
      <c r="D80" s="44">
        <v>4</v>
      </c>
      <c r="E80" s="47">
        <v>3637.6915284</v>
      </c>
      <c r="F80" s="48">
        <v>362.8299828</v>
      </c>
      <c r="G80" s="47">
        <f>IF(C80="Pervious",F80*(1-0.25),F80)</f>
        <v>362.8299828</v>
      </c>
      <c r="H80" s="47">
        <v>171073.15628</v>
      </c>
      <c r="I80" s="47">
        <v>3637.6915284</v>
      </c>
      <c r="J80" s="48">
        <v>362.8299828</v>
      </c>
      <c r="K80" s="47">
        <f>IF(C80="Pervious",J80*(1-0.25),J80)</f>
        <v>362.8299828</v>
      </c>
      <c r="L80" s="47">
        <v>171073.15628</v>
      </c>
      <c r="M80" s="47">
        <v>329.79999924</v>
      </c>
      <c r="N80" s="49">
        <f t="shared" si="6"/>
        <v>11.02999253117888</v>
      </c>
      <c r="O80" s="50">
        <f t="shared" si="7"/>
        <v>1.1001515574169654</v>
      </c>
      <c r="P80" s="51">
        <f t="shared" si="8"/>
        <v>518.717879545863</v>
      </c>
      <c r="Q80" s="49">
        <f t="shared" si="9"/>
        <v>11.02999253117888</v>
      </c>
      <c r="R80" s="50">
        <f t="shared" si="10"/>
        <v>1.1001515574169654</v>
      </c>
      <c r="S80" s="51">
        <f t="shared" si="11"/>
        <v>518.717879545863</v>
      </c>
    </row>
    <row r="81" spans="1:19" ht="15">
      <c r="A81" s="39">
        <v>2130207</v>
      </c>
      <c r="B81" s="39" t="s">
        <v>132</v>
      </c>
      <c r="C81" s="39" t="s">
        <v>119</v>
      </c>
      <c r="D81" s="44">
        <v>5</v>
      </c>
      <c r="E81" s="47">
        <v>9781.9781494</v>
      </c>
      <c r="F81" s="48">
        <v>488.92746357</v>
      </c>
      <c r="G81" s="47">
        <f>IF(C81="Pervious",F81*(1-0.25),F81)</f>
        <v>366.6955976775</v>
      </c>
      <c r="H81" s="47">
        <v>82693.813965</v>
      </c>
      <c r="I81" s="47">
        <v>9781.9781494</v>
      </c>
      <c r="J81" s="48">
        <v>488.92746357</v>
      </c>
      <c r="K81" s="47">
        <f>IF(C81="Pervious",J81*(1-0.25),J81)</f>
        <v>366.6955976775</v>
      </c>
      <c r="L81" s="47">
        <v>82693.813965</v>
      </c>
      <c r="M81" s="47">
        <v>1095</v>
      </c>
      <c r="N81" s="49">
        <f t="shared" si="6"/>
        <v>8.933313378447489</v>
      </c>
      <c r="O81" s="50">
        <f t="shared" si="7"/>
        <v>0.3348818243630137</v>
      </c>
      <c r="P81" s="51">
        <f t="shared" si="8"/>
        <v>75.51946480821917</v>
      </c>
      <c r="Q81" s="49">
        <f t="shared" si="9"/>
        <v>8.933313378447489</v>
      </c>
      <c r="R81" s="50">
        <f t="shared" si="10"/>
        <v>0.3348818243630137</v>
      </c>
      <c r="S81" s="51">
        <f t="shared" si="11"/>
        <v>75.51946480821917</v>
      </c>
    </row>
    <row r="82" spans="1:19" ht="15">
      <c r="A82" s="39">
        <v>2130207</v>
      </c>
      <c r="B82" s="39" t="s">
        <v>132</v>
      </c>
      <c r="C82" s="39" t="s">
        <v>120</v>
      </c>
      <c r="D82" s="44">
        <v>6</v>
      </c>
      <c r="E82" s="47">
        <v>13419.6696778</v>
      </c>
      <c r="F82" s="48">
        <v>851.75744637</v>
      </c>
      <c r="G82" s="47">
        <v>729.5255804775</v>
      </c>
      <c r="H82" s="47">
        <v>253766.97024499997</v>
      </c>
      <c r="I82" s="47">
        <v>13419.6696778</v>
      </c>
      <c r="J82" s="48">
        <v>851.75744637</v>
      </c>
      <c r="K82" s="47">
        <v>729.5255804775</v>
      </c>
      <c r="L82" s="47">
        <v>253766.97024499997</v>
      </c>
      <c r="M82" s="47">
        <v>1424.79999924</v>
      </c>
      <c r="N82" s="49">
        <f t="shared" si="6"/>
        <v>9.418633973159855</v>
      </c>
      <c r="O82" s="50">
        <f t="shared" si="7"/>
        <v>0.5120196384521581</v>
      </c>
      <c r="P82" s="51">
        <f t="shared" si="8"/>
        <v>178.1070819626343</v>
      </c>
      <c r="Q82" s="49">
        <f t="shared" si="9"/>
        <v>9.418633973159855</v>
      </c>
      <c r="R82" s="50">
        <f t="shared" si="10"/>
        <v>0.5120196384521581</v>
      </c>
      <c r="S82" s="51">
        <f t="shared" si="11"/>
        <v>178.1070819626343</v>
      </c>
    </row>
    <row r="83" spans="1:19" ht="15">
      <c r="A83" s="39">
        <v>2130208</v>
      </c>
      <c r="B83" s="39" t="s">
        <v>133</v>
      </c>
      <c r="C83" s="39" t="s">
        <v>115</v>
      </c>
      <c r="D83" s="44">
        <v>1</v>
      </c>
      <c r="E83" s="47">
        <v>62576.20752</v>
      </c>
      <c r="F83" s="48">
        <v>1893.189697</v>
      </c>
      <c r="G83" s="47">
        <f>IF(C83="Pervious",F83*(1-0.25),F83)</f>
        <v>1893.189697</v>
      </c>
      <c r="H83" s="47">
        <v>367357.51953</v>
      </c>
      <c r="I83" s="47">
        <v>62576.20752</v>
      </c>
      <c r="J83" s="48">
        <v>1893.189697</v>
      </c>
      <c r="K83" s="47">
        <f>IF(C83="Pervious",J83*(1-0.25),J83)</f>
        <v>1893.189697</v>
      </c>
      <c r="L83" s="47">
        <v>367357.51953</v>
      </c>
      <c r="M83" s="47">
        <v>41909.961431</v>
      </c>
      <c r="N83" s="49">
        <f t="shared" si="6"/>
        <v>1.4931105967020426</v>
      </c>
      <c r="O83" s="50">
        <f t="shared" si="7"/>
        <v>0.04517278547528425</v>
      </c>
      <c r="P83" s="51">
        <f t="shared" si="8"/>
        <v>8.765398654322611</v>
      </c>
      <c r="Q83" s="49">
        <f t="shared" si="9"/>
        <v>1.4931105967020426</v>
      </c>
      <c r="R83" s="50">
        <f t="shared" si="10"/>
        <v>0.04517278547528425</v>
      </c>
      <c r="S83" s="51">
        <f t="shared" si="11"/>
        <v>8.765398654322611</v>
      </c>
    </row>
    <row r="84" spans="1:19" ht="15">
      <c r="A84" s="39">
        <v>2130208</v>
      </c>
      <c r="B84" s="39" t="s">
        <v>133</v>
      </c>
      <c r="C84" s="39" t="s">
        <v>116</v>
      </c>
      <c r="D84" s="44">
        <v>2</v>
      </c>
      <c r="E84" s="47">
        <v>484408.89904</v>
      </c>
      <c r="F84" s="48">
        <v>40136.975959</v>
      </c>
      <c r="G84" s="47">
        <f>IF(C84="Pervious",F84*(1-0.25),F84)</f>
        <v>40136.975959</v>
      </c>
      <c r="H84" s="47">
        <v>1250066.3647</v>
      </c>
      <c r="I84" s="47">
        <v>484408.89904</v>
      </c>
      <c r="J84" s="48">
        <v>40136.975959</v>
      </c>
      <c r="K84" s="47">
        <f>IF(C84="Pervious",J84*(1-0.25),J84)</f>
        <v>40136.975959</v>
      </c>
      <c r="L84" s="47">
        <v>1250066.3647</v>
      </c>
      <c r="M84" s="47">
        <v>10846.737719</v>
      </c>
      <c r="N84" s="49">
        <f t="shared" si="6"/>
        <v>44.65940927026116</v>
      </c>
      <c r="O84" s="50">
        <f t="shared" si="7"/>
        <v>3.7003730521383322</v>
      </c>
      <c r="P84" s="51">
        <f t="shared" si="8"/>
        <v>115.24814161499317</v>
      </c>
      <c r="Q84" s="49">
        <f t="shared" si="9"/>
        <v>44.65940927026116</v>
      </c>
      <c r="R84" s="50">
        <f t="shared" si="10"/>
        <v>3.7003730521383322</v>
      </c>
      <c r="S84" s="51">
        <f t="shared" si="11"/>
        <v>115.24814161499317</v>
      </c>
    </row>
    <row r="85" spans="1:19" ht="15">
      <c r="A85" s="39">
        <v>2130208</v>
      </c>
      <c r="B85" s="39" t="s">
        <v>133</v>
      </c>
      <c r="C85" s="39" t="s">
        <v>117</v>
      </c>
      <c r="D85" s="44">
        <v>3</v>
      </c>
      <c r="E85" s="47">
        <v>6369.9455294</v>
      </c>
      <c r="F85" s="48">
        <v>1003.5488471</v>
      </c>
      <c r="G85" s="47">
        <f>IF(C85="Pervious",F85*(1-0.25),F85)</f>
        <v>1003.5488471</v>
      </c>
      <c r="H85" s="47">
        <v>4232.2989265</v>
      </c>
      <c r="I85" s="47">
        <v>6369.9455294</v>
      </c>
      <c r="J85" s="48">
        <v>1003.5488471</v>
      </c>
      <c r="K85" s="47">
        <f>IF(C85="Pervious",J85*(1-0.25),J85)</f>
        <v>1003.5488471</v>
      </c>
      <c r="L85" s="47">
        <v>4232.2989265</v>
      </c>
      <c r="M85" s="47">
        <v>1143.3720268</v>
      </c>
      <c r="N85" s="49">
        <f t="shared" si="6"/>
        <v>5.571192385410911</v>
      </c>
      <c r="O85" s="50">
        <f t="shared" si="7"/>
        <v>0.8777098123597369</v>
      </c>
      <c r="P85" s="51">
        <f t="shared" si="8"/>
        <v>3.701593905830546</v>
      </c>
      <c r="Q85" s="49">
        <f t="shared" si="9"/>
        <v>5.571192385410911</v>
      </c>
      <c r="R85" s="50">
        <f t="shared" si="10"/>
        <v>0.8777098123597369</v>
      </c>
      <c r="S85" s="51">
        <f t="shared" si="11"/>
        <v>3.701593905830546</v>
      </c>
    </row>
    <row r="86" spans="1:19" ht="15">
      <c r="A86" s="39">
        <v>2130208</v>
      </c>
      <c r="B86" s="39" t="s">
        <v>133</v>
      </c>
      <c r="C86" s="39" t="s">
        <v>118</v>
      </c>
      <c r="D86" s="44">
        <v>4</v>
      </c>
      <c r="E86" s="47">
        <v>11075.215287</v>
      </c>
      <c r="F86" s="48">
        <v>1104.6621199</v>
      </c>
      <c r="G86" s="47">
        <f>IF(C86="Pervious",F86*(1-0.25),F86)</f>
        <v>1104.6621199</v>
      </c>
      <c r="H86" s="47">
        <v>333259.20899</v>
      </c>
      <c r="I86" s="47">
        <v>11075.215287</v>
      </c>
      <c r="J86" s="48">
        <v>1104.6621199</v>
      </c>
      <c r="K86" s="47">
        <f>IF(C86="Pervious",J86*(1-0.25),J86)</f>
        <v>1104.6621199</v>
      </c>
      <c r="L86" s="47">
        <v>333259.20899</v>
      </c>
      <c r="M86" s="47">
        <v>1004.0999985</v>
      </c>
      <c r="N86" s="49">
        <f t="shared" si="6"/>
        <v>11.029992334971606</v>
      </c>
      <c r="O86" s="50">
        <f t="shared" si="7"/>
        <v>1.100151500398593</v>
      </c>
      <c r="P86" s="51">
        <f t="shared" si="8"/>
        <v>331.8984259414876</v>
      </c>
      <c r="Q86" s="49">
        <f t="shared" si="9"/>
        <v>11.029992334971606</v>
      </c>
      <c r="R86" s="50">
        <f t="shared" si="10"/>
        <v>1.100151500398593</v>
      </c>
      <c r="S86" s="51">
        <f t="shared" si="11"/>
        <v>331.8984259414876</v>
      </c>
    </row>
    <row r="87" spans="1:19" ht="15">
      <c r="A87" s="39">
        <v>2130208</v>
      </c>
      <c r="B87" s="39" t="s">
        <v>133</v>
      </c>
      <c r="C87" s="39" t="s">
        <v>119</v>
      </c>
      <c r="D87" s="44">
        <v>5</v>
      </c>
      <c r="E87" s="47">
        <v>26933.052995</v>
      </c>
      <c r="F87" s="48">
        <v>1346.1801233</v>
      </c>
      <c r="G87" s="47">
        <f>IF(C87="Pervious",F87*(1-0.25),F87)</f>
        <v>1009.6350924750001</v>
      </c>
      <c r="H87" s="47">
        <v>139142.29065</v>
      </c>
      <c r="I87" s="47">
        <v>26933.052995</v>
      </c>
      <c r="J87" s="48">
        <v>1346.1801233</v>
      </c>
      <c r="K87" s="47">
        <f>IF(C87="Pervious",J87*(1-0.25),J87)</f>
        <v>1009.6350924750001</v>
      </c>
      <c r="L87" s="47">
        <v>139142.29065</v>
      </c>
      <c r="M87" s="47">
        <v>3014.9000015</v>
      </c>
      <c r="N87" s="49">
        <f t="shared" si="6"/>
        <v>8.93331552675048</v>
      </c>
      <c r="O87" s="50">
        <f t="shared" si="7"/>
        <v>0.3348817844614008</v>
      </c>
      <c r="P87" s="51">
        <f t="shared" si="8"/>
        <v>46.151544190776704</v>
      </c>
      <c r="Q87" s="49">
        <f t="shared" si="9"/>
        <v>8.93331552675048</v>
      </c>
      <c r="R87" s="50">
        <f t="shared" si="10"/>
        <v>0.3348817844614008</v>
      </c>
      <c r="S87" s="51">
        <f t="shared" si="11"/>
        <v>46.151544190776704</v>
      </c>
    </row>
    <row r="88" spans="1:19" ht="15">
      <c r="A88" s="39">
        <v>2130208</v>
      </c>
      <c r="B88" s="39" t="s">
        <v>133</v>
      </c>
      <c r="C88" s="39" t="s">
        <v>120</v>
      </c>
      <c r="D88" s="44">
        <v>6</v>
      </c>
      <c r="E88" s="47">
        <v>38008.268282</v>
      </c>
      <c r="F88" s="48">
        <v>2450.8422432</v>
      </c>
      <c r="G88" s="47">
        <v>2114.297212375</v>
      </c>
      <c r="H88" s="47">
        <v>472401.49964000005</v>
      </c>
      <c r="I88" s="47">
        <v>38008.268282</v>
      </c>
      <c r="J88" s="48">
        <v>2450.8422432</v>
      </c>
      <c r="K88" s="47">
        <v>2114.297212375</v>
      </c>
      <c r="L88" s="47">
        <v>472401.49964000005</v>
      </c>
      <c r="M88" s="47">
        <v>4019</v>
      </c>
      <c r="N88" s="49">
        <f t="shared" si="6"/>
        <v>9.457145628763373</v>
      </c>
      <c r="O88" s="50">
        <f t="shared" si="7"/>
        <v>0.5260754447312764</v>
      </c>
      <c r="P88" s="51">
        <f t="shared" si="8"/>
        <v>117.54205017168451</v>
      </c>
      <c r="Q88" s="49">
        <f t="shared" si="9"/>
        <v>9.457145628763373</v>
      </c>
      <c r="R88" s="50">
        <f t="shared" si="10"/>
        <v>0.5260754447312764</v>
      </c>
      <c r="S88" s="51">
        <f t="shared" si="11"/>
        <v>117.54205017168451</v>
      </c>
    </row>
    <row r="89" spans="1:19" ht="15">
      <c r="A89" s="39">
        <v>2130301</v>
      </c>
      <c r="B89" s="39" t="s">
        <v>134</v>
      </c>
      <c r="C89" s="39" t="s">
        <v>115</v>
      </c>
      <c r="D89" s="44">
        <v>1</v>
      </c>
      <c r="E89" s="47">
        <v>75416.561673</v>
      </c>
      <c r="F89" s="48">
        <v>1718.1819378</v>
      </c>
      <c r="G89" s="47">
        <f>IF(C89="Pervious",F89*(1-0.25),F89)</f>
        <v>1718.1819378</v>
      </c>
      <c r="H89" s="47">
        <v>418774.76632</v>
      </c>
      <c r="I89" s="47">
        <v>75416.561673</v>
      </c>
      <c r="J89" s="48">
        <v>1718.1819378</v>
      </c>
      <c r="K89" s="47">
        <f>IF(C89="Pervious",J89*(1-0.25),J89)</f>
        <v>1718.1819378</v>
      </c>
      <c r="L89" s="47">
        <v>418774.76632</v>
      </c>
      <c r="M89" s="47">
        <v>38508.441895</v>
      </c>
      <c r="N89" s="49">
        <f t="shared" si="6"/>
        <v>1.9584423041222088</v>
      </c>
      <c r="O89" s="50">
        <f t="shared" si="7"/>
        <v>0.04461831882175143</v>
      </c>
      <c r="P89" s="51">
        <f t="shared" si="8"/>
        <v>10.874882122259388</v>
      </c>
      <c r="Q89" s="49">
        <f t="shared" si="9"/>
        <v>1.9584423041222088</v>
      </c>
      <c r="R89" s="50">
        <f t="shared" si="10"/>
        <v>0.04461831882175143</v>
      </c>
      <c r="S89" s="51">
        <f t="shared" si="11"/>
        <v>10.874882122259388</v>
      </c>
    </row>
    <row r="90" spans="1:19" ht="15">
      <c r="A90" s="39">
        <v>2130301</v>
      </c>
      <c r="B90" s="39" t="s">
        <v>134</v>
      </c>
      <c r="C90" s="39" t="s">
        <v>116</v>
      </c>
      <c r="D90" s="44">
        <v>2</v>
      </c>
      <c r="E90" s="47">
        <v>354671.81756</v>
      </c>
      <c r="F90" s="48">
        <v>22190.737965</v>
      </c>
      <c r="G90" s="47">
        <f>IF(C90="Pervious",F90*(1-0.25),F90)</f>
        <v>22190.737965</v>
      </c>
      <c r="H90" s="47">
        <v>2260676.3576</v>
      </c>
      <c r="I90" s="47">
        <v>354671.81756</v>
      </c>
      <c r="J90" s="48">
        <v>22190.737965</v>
      </c>
      <c r="K90" s="47">
        <f>IF(C90="Pervious",J90*(1-0.25),J90)</f>
        <v>22190.737965</v>
      </c>
      <c r="L90" s="47">
        <v>2260676.3576</v>
      </c>
      <c r="M90" s="47">
        <v>11361.480049</v>
      </c>
      <c r="N90" s="49">
        <f t="shared" si="6"/>
        <v>31.21704355685746</v>
      </c>
      <c r="O90" s="50">
        <f t="shared" si="7"/>
        <v>1.9531555632976847</v>
      </c>
      <c r="P90" s="51">
        <f t="shared" si="8"/>
        <v>198.97727653880602</v>
      </c>
      <c r="Q90" s="49">
        <f t="shared" si="9"/>
        <v>31.21704355685746</v>
      </c>
      <c r="R90" s="50">
        <f t="shared" si="10"/>
        <v>1.9531555632976847</v>
      </c>
      <c r="S90" s="51">
        <f t="shared" si="11"/>
        <v>198.97727653880602</v>
      </c>
    </row>
    <row r="91" spans="1:19" ht="15">
      <c r="A91" s="39">
        <v>2130301</v>
      </c>
      <c r="B91" s="39" t="s">
        <v>134</v>
      </c>
      <c r="C91" s="39" t="s">
        <v>117</v>
      </c>
      <c r="D91" s="44">
        <v>3</v>
      </c>
      <c r="E91" s="47">
        <v>6980.6704523</v>
      </c>
      <c r="F91" s="48">
        <v>1129.0334854</v>
      </c>
      <c r="G91" s="47">
        <f>IF(C91="Pervious",F91*(1-0.25),F91)</f>
        <v>1129.0334854</v>
      </c>
      <c r="H91" s="47">
        <v>14987.343209</v>
      </c>
      <c r="I91" s="47">
        <v>6980.6704523</v>
      </c>
      <c r="J91" s="48">
        <v>1129.0334854</v>
      </c>
      <c r="K91" s="47">
        <f>IF(C91="Pervious",J91*(1-0.25),J91)</f>
        <v>1129.0334854</v>
      </c>
      <c r="L91" s="47">
        <v>14987.343209</v>
      </c>
      <c r="M91" s="47">
        <v>1084.6429801</v>
      </c>
      <c r="N91" s="49">
        <f t="shared" si="6"/>
        <v>6.435915393705318</v>
      </c>
      <c r="O91" s="50">
        <f t="shared" si="7"/>
        <v>1.0409263749587974</v>
      </c>
      <c r="P91" s="51">
        <f t="shared" si="8"/>
        <v>13.81776629174166</v>
      </c>
      <c r="Q91" s="49">
        <f t="shared" si="9"/>
        <v>6.435915393705318</v>
      </c>
      <c r="R91" s="50">
        <f t="shared" si="10"/>
        <v>1.0409263749587974</v>
      </c>
      <c r="S91" s="51">
        <f t="shared" si="11"/>
        <v>13.81776629174166</v>
      </c>
    </row>
    <row r="92" spans="1:19" ht="15">
      <c r="A92" s="39">
        <v>2130301</v>
      </c>
      <c r="B92" s="39" t="s">
        <v>134</v>
      </c>
      <c r="C92" s="39" t="s">
        <v>118</v>
      </c>
      <c r="D92" s="44">
        <v>4</v>
      </c>
      <c r="E92" s="47">
        <v>58499.48494</v>
      </c>
      <c r="F92" s="48">
        <v>5338.8318838</v>
      </c>
      <c r="G92" s="47">
        <f>IF(C92="Pervious",F92*(1-0.25),F92)</f>
        <v>5338.8318838</v>
      </c>
      <c r="H92" s="47">
        <v>2025642.7522</v>
      </c>
      <c r="I92" s="47">
        <v>58499.48494</v>
      </c>
      <c r="J92" s="48">
        <v>5338.8318838</v>
      </c>
      <c r="K92" s="47">
        <f>IF(C92="Pervious",J92*(1-0.25),J92)</f>
        <v>5338.8318838</v>
      </c>
      <c r="L92" s="47">
        <v>2025642.7522</v>
      </c>
      <c r="M92" s="47">
        <v>4913.9000046</v>
      </c>
      <c r="N92" s="49">
        <f t="shared" si="6"/>
        <v>11.904899343746813</v>
      </c>
      <c r="O92" s="50">
        <f t="shared" si="7"/>
        <v>1.0864754835878248</v>
      </c>
      <c r="P92" s="51">
        <f t="shared" si="8"/>
        <v>412.2271007354149</v>
      </c>
      <c r="Q92" s="49">
        <f t="shared" si="9"/>
        <v>11.904899343746813</v>
      </c>
      <c r="R92" s="50">
        <f t="shared" si="10"/>
        <v>1.0864754835878248</v>
      </c>
      <c r="S92" s="51">
        <f t="shared" si="11"/>
        <v>412.2271007354149</v>
      </c>
    </row>
    <row r="93" spans="1:19" ht="15">
      <c r="A93" s="39">
        <v>2130301</v>
      </c>
      <c r="B93" s="39" t="s">
        <v>134</v>
      </c>
      <c r="C93" s="39" t="s">
        <v>119</v>
      </c>
      <c r="D93" s="44">
        <v>5</v>
      </c>
      <c r="E93" s="47">
        <v>103913.37352</v>
      </c>
      <c r="F93" s="48">
        <v>4573.6970015</v>
      </c>
      <c r="G93" s="47">
        <f>IF(C93="Pervious",F93*(1-0.25),F93)</f>
        <v>3430.2727511249996</v>
      </c>
      <c r="H93" s="47">
        <v>848662.01366</v>
      </c>
      <c r="I93" s="47">
        <v>103913.37352</v>
      </c>
      <c r="J93" s="48">
        <v>4573.6970015</v>
      </c>
      <c r="K93" s="47">
        <f>IF(C93="Pervious",J93*(1-0.25),J93)</f>
        <v>3430.2727511249996</v>
      </c>
      <c r="L93" s="47">
        <v>848662.01366</v>
      </c>
      <c r="M93" s="47">
        <v>15282.1</v>
      </c>
      <c r="N93" s="49">
        <f t="shared" si="6"/>
        <v>6.799678939412776</v>
      </c>
      <c r="O93" s="50">
        <f t="shared" si="7"/>
        <v>0.2244634409619751</v>
      </c>
      <c r="P93" s="51">
        <f t="shared" si="8"/>
        <v>55.53307553673906</v>
      </c>
      <c r="Q93" s="49">
        <f t="shared" si="9"/>
        <v>6.799678939412776</v>
      </c>
      <c r="R93" s="50">
        <f t="shared" si="10"/>
        <v>0.2244634409619751</v>
      </c>
      <c r="S93" s="51">
        <f t="shared" si="11"/>
        <v>55.53307553673906</v>
      </c>
    </row>
    <row r="94" spans="1:19" ht="15">
      <c r="A94" s="39">
        <v>2130301</v>
      </c>
      <c r="B94" s="39" t="s">
        <v>134</v>
      </c>
      <c r="C94" s="39" t="s">
        <v>120</v>
      </c>
      <c r="D94" s="44">
        <v>6</v>
      </c>
      <c r="E94" s="47">
        <v>162412.85846</v>
      </c>
      <c r="F94" s="48">
        <v>9912.528885299998</v>
      </c>
      <c r="G94" s="47">
        <v>8769.104634925</v>
      </c>
      <c r="H94" s="47">
        <v>2874304.76586</v>
      </c>
      <c r="I94" s="47">
        <v>162412.85846</v>
      </c>
      <c r="J94" s="48">
        <v>9912.528885299998</v>
      </c>
      <c r="K94" s="47">
        <v>8769.104634925</v>
      </c>
      <c r="L94" s="47">
        <v>2874304.76586</v>
      </c>
      <c r="M94" s="47">
        <v>20196.0000046</v>
      </c>
      <c r="N94" s="49">
        <f t="shared" si="6"/>
        <v>8.041832958160406</v>
      </c>
      <c r="O94" s="50">
        <f t="shared" si="7"/>
        <v>0.43420007095106355</v>
      </c>
      <c r="P94" s="51">
        <f t="shared" si="8"/>
        <v>142.32049738588464</v>
      </c>
      <c r="Q94" s="49">
        <f t="shared" si="9"/>
        <v>8.041832958160406</v>
      </c>
      <c r="R94" s="50">
        <f t="shared" si="10"/>
        <v>0.43420007095106355</v>
      </c>
      <c r="S94" s="51">
        <f t="shared" si="11"/>
        <v>142.32049738588464</v>
      </c>
    </row>
    <row r="95" spans="1:19" ht="15">
      <c r="A95" s="39">
        <v>2130302</v>
      </c>
      <c r="B95" s="39" t="s">
        <v>135</v>
      </c>
      <c r="C95" s="39" t="s">
        <v>115</v>
      </c>
      <c r="D95" s="44">
        <v>1</v>
      </c>
      <c r="E95" s="47">
        <v>25654.74475</v>
      </c>
      <c r="F95" s="48">
        <v>776.16246414</v>
      </c>
      <c r="G95" s="47">
        <f>IF(C95="Pervious",F95*(1-0.25),F95)</f>
        <v>776.16246414</v>
      </c>
      <c r="H95" s="47">
        <v>155439.70706</v>
      </c>
      <c r="I95" s="47">
        <v>25654.74475</v>
      </c>
      <c r="J95" s="48">
        <v>776.16246414</v>
      </c>
      <c r="K95" s="47">
        <f>IF(C95="Pervious",J95*(1-0.25),J95)</f>
        <v>776.16246414</v>
      </c>
      <c r="L95" s="47">
        <v>155439.70706</v>
      </c>
      <c r="M95" s="47">
        <v>17182.081543</v>
      </c>
      <c r="N95" s="49">
        <f t="shared" si="6"/>
        <v>1.493110406081839</v>
      </c>
      <c r="O95" s="50">
        <f t="shared" si="7"/>
        <v>0.045172784344991626</v>
      </c>
      <c r="P95" s="51">
        <f t="shared" si="8"/>
        <v>9.046616771722068</v>
      </c>
      <c r="Q95" s="49">
        <f t="shared" si="9"/>
        <v>1.493110406081839</v>
      </c>
      <c r="R95" s="50">
        <f t="shared" si="10"/>
        <v>0.045172784344991626</v>
      </c>
      <c r="S95" s="51">
        <f t="shared" si="11"/>
        <v>9.046616771722068</v>
      </c>
    </row>
    <row r="96" spans="1:19" ht="15">
      <c r="A96" s="39">
        <v>2130302</v>
      </c>
      <c r="B96" s="39" t="s">
        <v>135</v>
      </c>
      <c r="C96" s="39" t="s">
        <v>116</v>
      </c>
      <c r="D96" s="44">
        <v>2</v>
      </c>
      <c r="E96" s="47">
        <v>114785.62721</v>
      </c>
      <c r="F96" s="48">
        <v>9510.8627625</v>
      </c>
      <c r="G96" s="47">
        <f>IF(C96="Pervious",F96*(1-0.25),F96)</f>
        <v>9510.8627625</v>
      </c>
      <c r="H96" s="47">
        <v>310745.47418</v>
      </c>
      <c r="I96" s="47">
        <v>114785.62721</v>
      </c>
      <c r="J96" s="48">
        <v>9510.8627625</v>
      </c>
      <c r="K96" s="47">
        <f>IF(C96="Pervious",J96*(1-0.25),J96)</f>
        <v>9510.8627625</v>
      </c>
      <c r="L96" s="47">
        <v>310745.47418</v>
      </c>
      <c r="M96" s="47">
        <v>2570.2438994</v>
      </c>
      <c r="N96" s="49">
        <f t="shared" si="6"/>
        <v>44.659429883987144</v>
      </c>
      <c r="O96" s="50">
        <f t="shared" si="7"/>
        <v>3.700373635638324</v>
      </c>
      <c r="P96" s="51">
        <f t="shared" si="8"/>
        <v>120.90116204634927</v>
      </c>
      <c r="Q96" s="49">
        <f t="shared" si="9"/>
        <v>44.659429883987144</v>
      </c>
      <c r="R96" s="50">
        <f t="shared" si="10"/>
        <v>3.700373635638324</v>
      </c>
      <c r="S96" s="51">
        <f t="shared" si="11"/>
        <v>120.90116204634927</v>
      </c>
    </row>
    <row r="97" spans="1:19" ht="15">
      <c r="A97" s="39">
        <v>2130302</v>
      </c>
      <c r="B97" s="39" t="s">
        <v>135</v>
      </c>
      <c r="C97" s="39" t="s">
        <v>117</v>
      </c>
      <c r="D97" s="44">
        <v>3</v>
      </c>
      <c r="E97" s="47">
        <v>1509.4197515</v>
      </c>
      <c r="F97" s="48">
        <v>237.80051643</v>
      </c>
      <c r="G97" s="47">
        <f>IF(C97="Pervious",F97*(1-0.25),F97)</f>
        <v>237.80051643</v>
      </c>
      <c r="H97" s="47">
        <v>1199.1229488</v>
      </c>
      <c r="I97" s="47">
        <v>1509.4197515</v>
      </c>
      <c r="J97" s="48">
        <v>237.80051643</v>
      </c>
      <c r="K97" s="47">
        <f>IF(C97="Pervious",J97*(1-0.25),J97)</f>
        <v>237.80051643</v>
      </c>
      <c r="L97" s="47">
        <v>1199.1229488</v>
      </c>
      <c r="M97" s="47">
        <v>270.93301084</v>
      </c>
      <c r="N97" s="49">
        <f t="shared" si="6"/>
        <v>5.571191737840284</v>
      </c>
      <c r="O97" s="50">
        <f t="shared" si="7"/>
        <v>0.8777096437703323</v>
      </c>
      <c r="P97" s="51">
        <f t="shared" si="8"/>
        <v>4.425901978803698</v>
      </c>
      <c r="Q97" s="49">
        <f t="shared" si="9"/>
        <v>5.571191737840284</v>
      </c>
      <c r="R97" s="50">
        <f t="shared" si="10"/>
        <v>0.8777096437703323</v>
      </c>
      <c r="S97" s="51">
        <f t="shared" si="11"/>
        <v>4.425901978803698</v>
      </c>
    </row>
    <row r="98" spans="1:19" ht="15">
      <c r="A98" s="39">
        <v>2130302</v>
      </c>
      <c r="B98" s="39" t="s">
        <v>135</v>
      </c>
      <c r="C98" s="39" t="s">
        <v>118</v>
      </c>
      <c r="D98" s="44">
        <v>4</v>
      </c>
      <c r="E98" s="47">
        <v>2533.5892182</v>
      </c>
      <c r="F98" s="48">
        <v>252.70482441</v>
      </c>
      <c r="G98" s="47">
        <f>IF(C98="Pervious",F98*(1-0.25),F98)</f>
        <v>252.70482441</v>
      </c>
      <c r="H98" s="47">
        <v>98527.444825</v>
      </c>
      <c r="I98" s="47">
        <v>2533.5892182</v>
      </c>
      <c r="J98" s="48">
        <v>252.70482441</v>
      </c>
      <c r="K98" s="47">
        <f>IF(C98="Pervious",J98*(1-0.25),J98)</f>
        <v>252.70482441</v>
      </c>
      <c r="L98" s="47">
        <v>98527.444825</v>
      </c>
      <c r="M98" s="47">
        <v>229.69999981</v>
      </c>
      <c r="N98" s="49">
        <f t="shared" si="6"/>
        <v>11.029992252049187</v>
      </c>
      <c r="O98" s="50">
        <f t="shared" si="7"/>
        <v>1.1001516091381314</v>
      </c>
      <c r="P98" s="51">
        <f t="shared" si="8"/>
        <v>428.93968178710725</v>
      </c>
      <c r="Q98" s="49">
        <f t="shared" si="9"/>
        <v>11.029992252049187</v>
      </c>
      <c r="R98" s="50">
        <f t="shared" si="10"/>
        <v>1.1001516091381314</v>
      </c>
      <c r="S98" s="51">
        <f t="shared" si="11"/>
        <v>428.93968178710725</v>
      </c>
    </row>
    <row r="99" spans="1:19" ht="15">
      <c r="A99" s="39">
        <v>2130302</v>
      </c>
      <c r="B99" s="39" t="s">
        <v>135</v>
      </c>
      <c r="C99" s="39" t="s">
        <v>119</v>
      </c>
      <c r="D99" s="44">
        <v>5</v>
      </c>
      <c r="E99" s="47">
        <v>5310.8552545</v>
      </c>
      <c r="F99" s="48">
        <v>265.44966694</v>
      </c>
      <c r="G99" s="47">
        <f>IF(C99="Pervious",F99*(1-0.25),F99)</f>
        <v>199.08725020499998</v>
      </c>
      <c r="H99" s="47">
        <v>37125.805179</v>
      </c>
      <c r="I99" s="47">
        <v>5310.8552545</v>
      </c>
      <c r="J99" s="48">
        <v>265.44966694</v>
      </c>
      <c r="K99" s="47">
        <f>IF(C99="Pervious",J99*(1-0.25),J99)</f>
        <v>199.08725020499998</v>
      </c>
      <c r="L99" s="47">
        <v>37125.805179</v>
      </c>
      <c r="M99" s="47">
        <v>594.5</v>
      </c>
      <c r="N99" s="49">
        <f t="shared" si="6"/>
        <v>8.933314137089992</v>
      </c>
      <c r="O99" s="50">
        <f t="shared" si="7"/>
        <v>0.3348818338183347</v>
      </c>
      <c r="P99" s="51">
        <f t="shared" si="8"/>
        <v>62.44878919932717</v>
      </c>
      <c r="Q99" s="49">
        <f t="shared" si="9"/>
        <v>8.933314137089992</v>
      </c>
      <c r="R99" s="50">
        <f t="shared" si="10"/>
        <v>0.3348818338183347</v>
      </c>
      <c r="S99" s="51">
        <f t="shared" si="11"/>
        <v>62.44878919932717</v>
      </c>
    </row>
    <row r="100" spans="1:19" ht="15">
      <c r="A100" s="39">
        <v>2130302</v>
      </c>
      <c r="B100" s="39" t="s">
        <v>135</v>
      </c>
      <c r="C100" s="39" t="s">
        <v>120</v>
      </c>
      <c r="D100" s="44">
        <v>6</v>
      </c>
      <c r="E100" s="47">
        <v>7844.4444727</v>
      </c>
      <c r="F100" s="48">
        <v>518.15449135</v>
      </c>
      <c r="G100" s="47">
        <v>451.79207461499993</v>
      </c>
      <c r="H100" s="47">
        <v>135653.250004</v>
      </c>
      <c r="I100" s="47">
        <v>7844.4444727</v>
      </c>
      <c r="J100" s="48">
        <v>518.15449135</v>
      </c>
      <c r="K100" s="47">
        <v>451.79207461499993</v>
      </c>
      <c r="L100" s="47">
        <v>135653.250004</v>
      </c>
      <c r="M100" s="47">
        <v>824.19999981</v>
      </c>
      <c r="N100" s="49">
        <f t="shared" si="6"/>
        <v>9.517646778097976</v>
      </c>
      <c r="O100" s="50">
        <f t="shared" si="7"/>
        <v>0.548158304682298</v>
      </c>
      <c r="P100" s="51">
        <f t="shared" si="8"/>
        <v>164.58778213452035</v>
      </c>
      <c r="Q100" s="49">
        <f t="shared" si="9"/>
        <v>9.517646778097976</v>
      </c>
      <c r="R100" s="50">
        <f t="shared" si="10"/>
        <v>0.548158304682298</v>
      </c>
      <c r="S100" s="51">
        <f t="shared" si="11"/>
        <v>164.58778213452035</v>
      </c>
    </row>
    <row r="101" spans="1:19" ht="15">
      <c r="A101" s="39">
        <v>2130303</v>
      </c>
      <c r="B101" s="39" t="s">
        <v>136</v>
      </c>
      <c r="C101" s="39" t="s">
        <v>115</v>
      </c>
      <c r="D101" s="44">
        <v>1</v>
      </c>
      <c r="E101" s="47">
        <v>21631.915044</v>
      </c>
      <c r="F101" s="48">
        <v>581.5340119</v>
      </c>
      <c r="G101" s="47">
        <f>IF(C101="Pervious",F101*(1-0.25),F101)</f>
        <v>581.5340119</v>
      </c>
      <c r="H101" s="47">
        <v>89133.92187</v>
      </c>
      <c r="I101" s="47">
        <v>21631.915044</v>
      </c>
      <c r="J101" s="48">
        <v>581.5340119</v>
      </c>
      <c r="K101" s="47">
        <f>IF(C101="Pervious",J101*(1-0.25),J101)</f>
        <v>581.5340119</v>
      </c>
      <c r="L101" s="47">
        <v>89133.92187</v>
      </c>
      <c r="M101" s="47">
        <v>12934.715821</v>
      </c>
      <c r="N101" s="49">
        <f t="shared" si="6"/>
        <v>1.67239198319918</v>
      </c>
      <c r="O101" s="50">
        <f t="shared" si="7"/>
        <v>0.044959164155416356</v>
      </c>
      <c r="P101" s="51">
        <f t="shared" si="8"/>
        <v>6.891061473904801</v>
      </c>
      <c r="Q101" s="49">
        <f t="shared" si="9"/>
        <v>1.67239198319918</v>
      </c>
      <c r="R101" s="50">
        <f t="shared" si="10"/>
        <v>0.044959164155416356</v>
      </c>
      <c r="S101" s="51">
        <f t="shared" si="11"/>
        <v>6.891061473904801</v>
      </c>
    </row>
    <row r="102" spans="1:19" ht="15">
      <c r="A102" s="39">
        <v>2130303</v>
      </c>
      <c r="B102" s="39" t="s">
        <v>136</v>
      </c>
      <c r="C102" s="39" t="s">
        <v>116</v>
      </c>
      <c r="D102" s="44">
        <v>2</v>
      </c>
      <c r="E102" s="47">
        <v>167533.33364</v>
      </c>
      <c r="F102" s="48">
        <v>12554.546056</v>
      </c>
      <c r="G102" s="47">
        <f>IF(C102="Pervious",F102*(1-0.25),F102)</f>
        <v>12554.546056</v>
      </c>
      <c r="H102" s="47">
        <v>616525.5993</v>
      </c>
      <c r="I102" s="47">
        <v>167533.33364</v>
      </c>
      <c r="J102" s="48">
        <v>12554.546056</v>
      </c>
      <c r="K102" s="47">
        <f>IF(C102="Pervious",J102*(1-0.25),J102)</f>
        <v>12554.546056</v>
      </c>
      <c r="L102" s="47">
        <v>616525.5993</v>
      </c>
      <c r="M102" s="47">
        <v>4381.8810942</v>
      </c>
      <c r="N102" s="49">
        <f t="shared" si="6"/>
        <v>38.23319940419026</v>
      </c>
      <c r="O102" s="50">
        <f t="shared" si="7"/>
        <v>2.8651042294638263</v>
      </c>
      <c r="P102" s="51">
        <f t="shared" si="8"/>
        <v>140.6988428134331</v>
      </c>
      <c r="Q102" s="49">
        <f t="shared" si="9"/>
        <v>38.23319940419026</v>
      </c>
      <c r="R102" s="50">
        <f t="shared" si="10"/>
        <v>2.8651042294638263</v>
      </c>
      <c r="S102" s="51">
        <f t="shared" si="11"/>
        <v>140.6988428134331</v>
      </c>
    </row>
    <row r="103" spans="1:19" ht="15">
      <c r="A103" s="39">
        <v>2130303</v>
      </c>
      <c r="B103" s="39" t="s">
        <v>136</v>
      </c>
      <c r="C103" s="39" t="s">
        <v>117</v>
      </c>
      <c r="D103" s="44">
        <v>3</v>
      </c>
      <c r="E103" s="47">
        <v>2630.2493183</v>
      </c>
      <c r="F103" s="48">
        <v>419.77551937</v>
      </c>
      <c r="G103" s="47">
        <f>IF(C103="Pervious",F103*(1-0.25),F103)</f>
        <v>419.77551937</v>
      </c>
      <c r="H103" s="47">
        <v>2286.1901096</v>
      </c>
      <c r="I103" s="47">
        <v>2630.2493183</v>
      </c>
      <c r="J103" s="48">
        <v>419.77551937</v>
      </c>
      <c r="K103" s="47">
        <f>IF(C103="Pervious",J103*(1-0.25),J103)</f>
        <v>419.77551937</v>
      </c>
      <c r="L103" s="47">
        <v>2286.1901096</v>
      </c>
      <c r="M103" s="47">
        <v>441.0689981</v>
      </c>
      <c r="N103" s="49">
        <f t="shared" si="6"/>
        <v>5.9633511528363305</v>
      </c>
      <c r="O103" s="50">
        <f t="shared" si="7"/>
        <v>0.951723021065352</v>
      </c>
      <c r="P103" s="51">
        <f t="shared" si="8"/>
        <v>5.183293587734023</v>
      </c>
      <c r="Q103" s="49">
        <f t="shared" si="9"/>
        <v>5.9633511528363305</v>
      </c>
      <c r="R103" s="50">
        <f t="shared" si="10"/>
        <v>0.951723021065352</v>
      </c>
      <c r="S103" s="51">
        <f t="shared" si="11"/>
        <v>5.183293587734023</v>
      </c>
    </row>
    <row r="104" spans="1:19" ht="15">
      <c r="A104" s="39">
        <v>2130303</v>
      </c>
      <c r="B104" s="39" t="s">
        <v>136</v>
      </c>
      <c r="C104" s="39" t="s">
        <v>118</v>
      </c>
      <c r="D104" s="44">
        <v>4</v>
      </c>
      <c r="E104" s="47">
        <v>3340.9614224</v>
      </c>
      <c r="F104" s="48">
        <v>318.97835356</v>
      </c>
      <c r="G104" s="47">
        <f>IF(C104="Pervious",F104*(1-0.25),F104)</f>
        <v>318.97835356</v>
      </c>
      <c r="H104" s="47">
        <v>82956.245365</v>
      </c>
      <c r="I104" s="47">
        <v>3340.9614224</v>
      </c>
      <c r="J104" s="48">
        <v>318.97835356</v>
      </c>
      <c r="K104" s="47">
        <f>IF(C104="Pervious",J104*(1-0.25),J104)</f>
        <v>318.97835356</v>
      </c>
      <c r="L104" s="47">
        <v>82956.245365</v>
      </c>
      <c r="M104" s="47">
        <v>291.70000029</v>
      </c>
      <c r="N104" s="49">
        <f t="shared" si="6"/>
        <v>11.453415903594479</v>
      </c>
      <c r="O104" s="50">
        <f t="shared" si="7"/>
        <v>1.0935150951075785</v>
      </c>
      <c r="P104" s="51">
        <f t="shared" si="8"/>
        <v>284.3889108074296</v>
      </c>
      <c r="Q104" s="49">
        <f t="shared" si="9"/>
        <v>11.453415903594479</v>
      </c>
      <c r="R104" s="50">
        <f t="shared" si="10"/>
        <v>1.0935150951075785</v>
      </c>
      <c r="S104" s="51">
        <f t="shared" si="11"/>
        <v>284.3889108074296</v>
      </c>
    </row>
    <row r="105" spans="1:19" ht="15">
      <c r="A105" s="39">
        <v>2130303</v>
      </c>
      <c r="B105" s="39" t="s">
        <v>136</v>
      </c>
      <c r="C105" s="39" t="s">
        <v>119</v>
      </c>
      <c r="D105" s="44">
        <v>5</v>
      </c>
      <c r="E105" s="47">
        <v>8406.5548401</v>
      </c>
      <c r="F105" s="48">
        <v>397.44201805</v>
      </c>
      <c r="G105" s="47">
        <f>IF(C105="Pervious",F105*(1-0.25),F105)</f>
        <v>298.0815135375</v>
      </c>
      <c r="H105" s="47">
        <v>42603.835999</v>
      </c>
      <c r="I105" s="47">
        <v>8406.5548401</v>
      </c>
      <c r="J105" s="48">
        <v>397.44201805</v>
      </c>
      <c r="K105" s="47">
        <f>IF(C105="Pervious",J105*(1-0.25),J105)</f>
        <v>298.0815135375</v>
      </c>
      <c r="L105" s="47">
        <v>42603.835999</v>
      </c>
      <c r="M105" s="47">
        <v>1074.9000015</v>
      </c>
      <c r="N105" s="49">
        <f t="shared" si="6"/>
        <v>7.820778517414487</v>
      </c>
      <c r="O105" s="50">
        <f t="shared" si="7"/>
        <v>0.2773109248502499</v>
      </c>
      <c r="P105" s="51">
        <f t="shared" si="8"/>
        <v>39.635162284442515</v>
      </c>
      <c r="Q105" s="49">
        <f t="shared" si="9"/>
        <v>7.820778517414487</v>
      </c>
      <c r="R105" s="50">
        <f t="shared" si="10"/>
        <v>0.2773109248502499</v>
      </c>
      <c r="S105" s="51">
        <f t="shared" si="11"/>
        <v>39.635162284442515</v>
      </c>
    </row>
    <row r="106" spans="1:19" ht="15">
      <c r="A106" s="39">
        <v>2130303</v>
      </c>
      <c r="B106" s="39" t="s">
        <v>136</v>
      </c>
      <c r="C106" s="39" t="s">
        <v>120</v>
      </c>
      <c r="D106" s="44">
        <v>6</v>
      </c>
      <c r="E106" s="47">
        <v>11747.5162625</v>
      </c>
      <c r="F106" s="48">
        <v>716.4203716100001</v>
      </c>
      <c r="G106" s="47">
        <v>617.0598670975</v>
      </c>
      <c r="H106" s="47">
        <v>125560.081364</v>
      </c>
      <c r="I106" s="47">
        <v>11747.5162625</v>
      </c>
      <c r="J106" s="48">
        <v>716.4203716100001</v>
      </c>
      <c r="K106" s="47">
        <v>617.0598670975</v>
      </c>
      <c r="L106" s="47">
        <v>125560.081364</v>
      </c>
      <c r="M106" s="47">
        <v>1366.6000017899999</v>
      </c>
      <c r="N106" s="49">
        <f t="shared" si="6"/>
        <v>8.596162920468952</v>
      </c>
      <c r="O106" s="50">
        <f t="shared" si="7"/>
        <v>0.4515292450528778</v>
      </c>
      <c r="P106" s="51">
        <f t="shared" si="8"/>
        <v>91.87771198561313</v>
      </c>
      <c r="Q106" s="49">
        <f t="shared" si="9"/>
        <v>8.596162920468952</v>
      </c>
      <c r="R106" s="50">
        <f t="shared" si="10"/>
        <v>0.4515292450528778</v>
      </c>
      <c r="S106" s="51">
        <f t="shared" si="11"/>
        <v>91.87771198561313</v>
      </c>
    </row>
    <row r="107" spans="1:19" ht="15">
      <c r="A107" s="39">
        <v>2130304</v>
      </c>
      <c r="B107" s="39" t="s">
        <v>137</v>
      </c>
      <c r="C107" s="39" t="s">
        <v>115</v>
      </c>
      <c r="D107" s="44">
        <v>1</v>
      </c>
      <c r="E107" s="47">
        <v>22377.925296</v>
      </c>
      <c r="F107" s="48">
        <v>501.16660693</v>
      </c>
      <c r="G107" s="47">
        <f>IF(C107="Pervious",F107*(1-0.25),F107)</f>
        <v>501.16660693</v>
      </c>
      <c r="H107" s="47">
        <v>106652.40263</v>
      </c>
      <c r="I107" s="47">
        <v>17388.679049</v>
      </c>
      <c r="J107" s="48">
        <v>435.51429081</v>
      </c>
      <c r="K107" s="47">
        <f>IF(C107="Pervious",J107*(1-0.25),J107)</f>
        <v>435.51429081</v>
      </c>
      <c r="L107" s="47">
        <v>154302.39634</v>
      </c>
      <c r="M107" s="47">
        <v>11241.95569</v>
      </c>
      <c r="N107" s="49">
        <f t="shared" si="6"/>
        <v>1.9905722734617894</v>
      </c>
      <c r="O107" s="50">
        <f t="shared" si="7"/>
        <v>0.04458001977145313</v>
      </c>
      <c r="P107" s="51">
        <f t="shared" si="8"/>
        <v>9.486997242381053</v>
      </c>
      <c r="Q107" s="49">
        <f t="shared" si="9"/>
        <v>1.5467663748637313</v>
      </c>
      <c r="R107" s="50">
        <f t="shared" si="10"/>
        <v>0.03874008249271083</v>
      </c>
      <c r="S107" s="51">
        <f t="shared" si="11"/>
        <v>13.725583038657218</v>
      </c>
    </row>
    <row r="108" spans="1:19" ht="15">
      <c r="A108" s="39">
        <v>2130304</v>
      </c>
      <c r="B108" s="39" t="s">
        <v>137</v>
      </c>
      <c r="C108" s="39" t="s">
        <v>116</v>
      </c>
      <c r="D108" s="44">
        <v>2</v>
      </c>
      <c r="E108" s="47">
        <v>142842.00483</v>
      </c>
      <c r="F108" s="48">
        <v>8627.6206319</v>
      </c>
      <c r="G108" s="47">
        <f>IF(C108="Pervious",F108*(1-0.25),F108)</f>
        <v>8627.6206319</v>
      </c>
      <c r="H108" s="47">
        <v>981400.34811</v>
      </c>
      <c r="I108" s="47">
        <v>110361.76625</v>
      </c>
      <c r="J108" s="48">
        <v>7474.9451203</v>
      </c>
      <c r="K108" s="47">
        <f>IF(C108="Pervious",J108*(1-0.25),J108)</f>
        <v>7474.9451203</v>
      </c>
      <c r="L108" s="47">
        <v>1422520.9992</v>
      </c>
      <c r="M108" s="47">
        <v>4722.8799902</v>
      </c>
      <c r="N108" s="49">
        <f t="shared" si="6"/>
        <v>30.244682296903136</v>
      </c>
      <c r="O108" s="50">
        <f t="shared" si="7"/>
        <v>1.8267710909026602</v>
      </c>
      <c r="P108" s="51">
        <f t="shared" si="8"/>
        <v>207.7970116002123</v>
      </c>
      <c r="Q108" s="49">
        <f t="shared" si="9"/>
        <v>23.3674720676793</v>
      </c>
      <c r="R108" s="50">
        <f t="shared" si="10"/>
        <v>1.5827090961046117</v>
      </c>
      <c r="S108" s="51">
        <f t="shared" si="11"/>
        <v>301.1977865522178</v>
      </c>
    </row>
    <row r="109" spans="1:19" ht="15">
      <c r="A109" s="39">
        <v>2130304</v>
      </c>
      <c r="B109" s="39" t="s">
        <v>137</v>
      </c>
      <c r="C109" s="39" t="s">
        <v>117</v>
      </c>
      <c r="D109" s="44">
        <v>3</v>
      </c>
      <c r="E109" s="47">
        <v>2911.1503995</v>
      </c>
      <c r="F109" s="48">
        <v>471.67908987</v>
      </c>
      <c r="G109" s="47">
        <f>IF(C109="Pervious",F109*(1-0.25),F109)</f>
        <v>471.67908987</v>
      </c>
      <c r="H109" s="47">
        <v>5922.1532888</v>
      </c>
      <c r="I109" s="47">
        <v>2249.1989535</v>
      </c>
      <c r="J109" s="48">
        <v>408.66154863</v>
      </c>
      <c r="K109" s="47">
        <f>IF(C109="Pervious",J109*(1-0.25),J109)</f>
        <v>408.66154863</v>
      </c>
      <c r="L109" s="47">
        <v>8581.6091384</v>
      </c>
      <c r="M109" s="47">
        <v>447.4810029</v>
      </c>
      <c r="N109" s="49">
        <f t="shared" si="6"/>
        <v>6.505640196195242</v>
      </c>
      <c r="O109" s="50">
        <f t="shared" si="7"/>
        <v>1.0540762329868283</v>
      </c>
      <c r="P109" s="51">
        <f t="shared" si="8"/>
        <v>13.23442392061377</v>
      </c>
      <c r="Q109" s="49">
        <f t="shared" si="9"/>
        <v>5.026356289816923</v>
      </c>
      <c r="R109" s="50">
        <f t="shared" si="10"/>
        <v>0.9132489334331024</v>
      </c>
      <c r="S109" s="51">
        <f t="shared" si="11"/>
        <v>19.17759431749052</v>
      </c>
    </row>
    <row r="110" spans="1:19" ht="15">
      <c r="A110" s="39">
        <v>2130304</v>
      </c>
      <c r="B110" s="39" t="s">
        <v>137</v>
      </c>
      <c r="C110" s="39" t="s">
        <v>118</v>
      </c>
      <c r="D110" s="44">
        <v>4</v>
      </c>
      <c r="E110" s="47">
        <v>27088.271347</v>
      </c>
      <c r="F110" s="48">
        <v>2468.9019342</v>
      </c>
      <c r="G110" s="47">
        <f>IF(C110="Pervious",F110*(1-0.25),F110)</f>
        <v>2468.9019342</v>
      </c>
      <c r="H110" s="47">
        <v>1124170.4689</v>
      </c>
      <c r="I110" s="47">
        <v>20415.323633</v>
      </c>
      <c r="J110" s="48">
        <v>2111.5525225</v>
      </c>
      <c r="K110" s="47">
        <f>IF(C110="Pervious",J110*(1-0.25),J110)</f>
        <v>2111.5525225</v>
      </c>
      <c r="L110" s="47">
        <v>1640372.4839</v>
      </c>
      <c r="M110" s="47">
        <v>2272.9000003</v>
      </c>
      <c r="N110" s="49">
        <f t="shared" si="6"/>
        <v>11.917933628151093</v>
      </c>
      <c r="O110" s="50">
        <f t="shared" si="7"/>
        <v>1.0862342970980376</v>
      </c>
      <c r="P110" s="51">
        <f t="shared" si="8"/>
        <v>494.5974168470327</v>
      </c>
      <c r="Q110" s="49">
        <f t="shared" si="9"/>
        <v>8.982059760792547</v>
      </c>
      <c r="R110" s="50">
        <f t="shared" si="10"/>
        <v>0.9290125048270035</v>
      </c>
      <c r="S110" s="51">
        <f t="shared" si="11"/>
        <v>721.7090429334714</v>
      </c>
    </row>
    <row r="111" spans="1:19" ht="15">
      <c r="A111" s="39">
        <v>2130304</v>
      </c>
      <c r="B111" s="39" t="s">
        <v>137</v>
      </c>
      <c r="C111" s="39" t="s">
        <v>119</v>
      </c>
      <c r="D111" s="44">
        <v>5</v>
      </c>
      <c r="E111" s="47">
        <v>38478.900348</v>
      </c>
      <c r="F111" s="48">
        <v>1689.7045588</v>
      </c>
      <c r="G111" s="47">
        <f>IF(C111="Pervious",F111*(1-0.25),F111)</f>
        <v>1267.2784191</v>
      </c>
      <c r="H111" s="47">
        <v>373710.10661</v>
      </c>
      <c r="I111" s="47">
        <v>29065.073073</v>
      </c>
      <c r="J111" s="48">
        <v>1446.8159488</v>
      </c>
      <c r="K111" s="47">
        <f>IF(C111="Pervious",J111*(1-0.25),J111)</f>
        <v>1085.1119615999999</v>
      </c>
      <c r="L111" s="47">
        <v>545025.69785</v>
      </c>
      <c r="M111" s="47">
        <v>5682.3999968</v>
      </c>
      <c r="N111" s="49">
        <f t="shared" si="6"/>
        <v>6.77159305393304</v>
      </c>
      <c r="O111" s="50">
        <f t="shared" si="7"/>
        <v>0.22301816482712555</v>
      </c>
      <c r="P111" s="51">
        <f t="shared" si="8"/>
        <v>65.76624433697944</v>
      </c>
      <c r="Q111" s="49">
        <f t="shared" si="9"/>
        <v>5.114929094989401</v>
      </c>
      <c r="R111" s="50">
        <f t="shared" si="10"/>
        <v>0.1909601510296833</v>
      </c>
      <c r="S111" s="51">
        <f t="shared" si="11"/>
        <v>95.91470121021524</v>
      </c>
    </row>
    <row r="112" spans="1:19" ht="15">
      <c r="A112" s="39">
        <v>2130304</v>
      </c>
      <c r="B112" s="39" t="s">
        <v>137</v>
      </c>
      <c r="C112" s="39" t="s">
        <v>120</v>
      </c>
      <c r="D112" s="44">
        <v>6</v>
      </c>
      <c r="E112" s="47">
        <v>65567.171695</v>
      </c>
      <c r="F112" s="48">
        <v>4158.606493</v>
      </c>
      <c r="G112" s="47">
        <v>3736.1803533</v>
      </c>
      <c r="H112" s="47">
        <v>1497880.5755099999</v>
      </c>
      <c r="I112" s="47">
        <v>49480.396706</v>
      </c>
      <c r="J112" s="48">
        <v>3558.3684713000002</v>
      </c>
      <c r="K112" s="47">
        <v>3196.6644840999998</v>
      </c>
      <c r="L112" s="47">
        <v>2185398.18175</v>
      </c>
      <c r="M112" s="47">
        <v>7955.2999971</v>
      </c>
      <c r="N112" s="49">
        <f t="shared" si="6"/>
        <v>8.241948351275457</v>
      </c>
      <c r="O112" s="50">
        <f t="shared" si="7"/>
        <v>0.4696466952424139</v>
      </c>
      <c r="P112" s="51">
        <f t="shared" si="8"/>
        <v>188.28712632534695</v>
      </c>
      <c r="Q112" s="49">
        <f t="shared" si="9"/>
        <v>6.219802738304957</v>
      </c>
      <c r="R112" s="50">
        <f t="shared" si="10"/>
        <v>0.4018282761511573</v>
      </c>
      <c r="S112" s="51">
        <f t="shared" si="11"/>
        <v>274.7097133416286</v>
      </c>
    </row>
    <row r="113" spans="1:19" ht="15">
      <c r="A113" s="39">
        <v>2130305</v>
      </c>
      <c r="B113" s="39" t="s">
        <v>138</v>
      </c>
      <c r="C113" s="39" t="s">
        <v>115</v>
      </c>
      <c r="D113" s="44">
        <v>1</v>
      </c>
      <c r="E113" s="47">
        <v>131769.55304</v>
      </c>
      <c r="F113" s="48">
        <v>3256.8861592</v>
      </c>
      <c r="G113" s="47">
        <f>IF(C113="Pervious",F113*(1-0.25),F113)</f>
        <v>3256.8861592</v>
      </c>
      <c r="H113" s="47">
        <v>742678.17085</v>
      </c>
      <c r="I113" s="47">
        <v>131769.55304</v>
      </c>
      <c r="J113" s="48">
        <v>3256.8861592</v>
      </c>
      <c r="K113" s="47">
        <f>IF(C113="Pervious",J113*(1-0.25),J113)</f>
        <v>3256.8861592</v>
      </c>
      <c r="L113" s="47">
        <v>742678.17085</v>
      </c>
      <c r="M113" s="47">
        <v>72547.204346</v>
      </c>
      <c r="N113" s="49">
        <f t="shared" si="6"/>
        <v>1.8163284750650122</v>
      </c>
      <c r="O113" s="50">
        <f t="shared" si="7"/>
        <v>0.04489333791095388</v>
      </c>
      <c r="P113" s="51">
        <f t="shared" si="8"/>
        <v>10.237171474009372</v>
      </c>
      <c r="Q113" s="49">
        <f t="shared" si="9"/>
        <v>1.8163284750650122</v>
      </c>
      <c r="R113" s="50">
        <f t="shared" si="10"/>
        <v>0.04489333791095388</v>
      </c>
      <c r="S113" s="51">
        <f t="shared" si="11"/>
        <v>10.237171474009372</v>
      </c>
    </row>
    <row r="114" spans="1:19" ht="15">
      <c r="A114" s="39">
        <v>2130305</v>
      </c>
      <c r="B114" s="39" t="s">
        <v>138</v>
      </c>
      <c r="C114" s="39" t="s">
        <v>116</v>
      </c>
      <c r="D114" s="44">
        <v>2</v>
      </c>
      <c r="E114" s="47">
        <v>631928.19147</v>
      </c>
      <c r="F114" s="48">
        <v>53404.508798</v>
      </c>
      <c r="G114" s="47">
        <f>IF(C114="Pervious",F114*(1-0.25),F114)</f>
        <v>53404.508798</v>
      </c>
      <c r="H114" s="47">
        <v>4392928.2343</v>
      </c>
      <c r="I114" s="47">
        <v>631928.19147</v>
      </c>
      <c r="J114" s="48">
        <v>53404.508798</v>
      </c>
      <c r="K114" s="47">
        <f>IF(C114="Pervious",J114*(1-0.25),J114)</f>
        <v>53404.508798</v>
      </c>
      <c r="L114" s="47">
        <v>4392928.2343</v>
      </c>
      <c r="M114" s="47">
        <v>27755.422714</v>
      </c>
      <c r="N114" s="49">
        <f t="shared" si="6"/>
        <v>22.76773796535448</v>
      </c>
      <c r="O114" s="50">
        <f t="shared" si="7"/>
        <v>1.924110807041049</v>
      </c>
      <c r="P114" s="51">
        <f t="shared" si="8"/>
        <v>158.27279157539837</v>
      </c>
      <c r="Q114" s="49">
        <f t="shared" si="9"/>
        <v>22.76773796535448</v>
      </c>
      <c r="R114" s="50">
        <f t="shared" si="10"/>
        <v>1.924110807041049</v>
      </c>
      <c r="S114" s="51">
        <f t="shared" si="11"/>
        <v>158.27279157539837</v>
      </c>
    </row>
    <row r="115" spans="1:19" ht="15">
      <c r="A115" s="39">
        <v>2130305</v>
      </c>
      <c r="B115" s="39" t="s">
        <v>138</v>
      </c>
      <c r="C115" s="39" t="s">
        <v>117</v>
      </c>
      <c r="D115" s="44">
        <v>3</v>
      </c>
      <c r="E115" s="47">
        <v>10203.338369</v>
      </c>
      <c r="F115" s="48">
        <v>1605.2161587</v>
      </c>
      <c r="G115" s="47">
        <f>IF(C115="Pervious",F115*(1-0.25),F115)</f>
        <v>1605.2161587</v>
      </c>
      <c r="H115" s="47">
        <v>16198.095455</v>
      </c>
      <c r="I115" s="47">
        <v>10203.338369</v>
      </c>
      <c r="J115" s="48">
        <v>1605.2161587</v>
      </c>
      <c r="K115" s="47">
        <f>IF(C115="Pervious",J115*(1-0.25),J115)</f>
        <v>1605.2161587</v>
      </c>
      <c r="L115" s="47">
        <v>16198.095455</v>
      </c>
      <c r="M115" s="47">
        <v>1692.6559748</v>
      </c>
      <c r="N115" s="49">
        <f t="shared" si="6"/>
        <v>6.028004816634756</v>
      </c>
      <c r="O115" s="50">
        <f t="shared" si="7"/>
        <v>0.9483416492176849</v>
      </c>
      <c r="P115" s="51">
        <f t="shared" si="8"/>
        <v>9.569632397932443</v>
      </c>
      <c r="Q115" s="49">
        <f t="shared" si="9"/>
        <v>6.028004816634756</v>
      </c>
      <c r="R115" s="50">
        <f t="shared" si="10"/>
        <v>0.9483416492176849</v>
      </c>
      <c r="S115" s="51">
        <f t="shared" si="11"/>
        <v>9.569632397932443</v>
      </c>
    </row>
    <row r="116" spans="1:19" ht="15">
      <c r="A116" s="39">
        <v>2130305</v>
      </c>
      <c r="B116" s="39" t="s">
        <v>138</v>
      </c>
      <c r="C116" s="39" t="s">
        <v>118</v>
      </c>
      <c r="D116" s="44">
        <v>4</v>
      </c>
      <c r="E116" s="47">
        <v>18230.220651</v>
      </c>
      <c r="F116" s="48">
        <v>1746.3267638</v>
      </c>
      <c r="G116" s="47">
        <f>IF(C116="Pervious",F116*(1-0.25),F116)</f>
        <v>1746.3267638</v>
      </c>
      <c r="H116" s="47">
        <v>636291.67748</v>
      </c>
      <c r="I116" s="47">
        <v>18230.220651</v>
      </c>
      <c r="J116" s="48">
        <v>1746.3267638</v>
      </c>
      <c r="K116" s="47">
        <f>IF(C116="Pervious",J116*(1-0.25),J116)</f>
        <v>1746.3267638</v>
      </c>
      <c r="L116" s="47">
        <v>636291.67748</v>
      </c>
      <c r="M116" s="47">
        <v>1622.5999979</v>
      </c>
      <c r="N116" s="49">
        <f t="shared" si="6"/>
        <v>11.23519085085289</v>
      </c>
      <c r="O116" s="50">
        <f t="shared" si="7"/>
        <v>1.076252166929699</v>
      </c>
      <c r="P116" s="51">
        <f t="shared" si="8"/>
        <v>392.14327517780157</v>
      </c>
      <c r="Q116" s="49">
        <f t="shared" si="9"/>
        <v>11.23519085085289</v>
      </c>
      <c r="R116" s="50">
        <f t="shared" si="10"/>
        <v>1.076252166929699</v>
      </c>
      <c r="S116" s="51">
        <f t="shared" si="11"/>
        <v>392.14327517780157</v>
      </c>
    </row>
    <row r="117" spans="1:19" ht="15">
      <c r="A117" s="39">
        <v>2130305</v>
      </c>
      <c r="B117" s="39" t="s">
        <v>138</v>
      </c>
      <c r="C117" s="39" t="s">
        <v>119</v>
      </c>
      <c r="D117" s="44">
        <v>5</v>
      </c>
      <c r="E117" s="47">
        <v>36833.780746</v>
      </c>
      <c r="F117" s="48">
        <v>1669.9180702</v>
      </c>
      <c r="G117" s="47">
        <f>IF(C117="Pervious",F117*(1-0.25),F117)</f>
        <v>1252.43855265</v>
      </c>
      <c r="H117" s="47">
        <v>270146.05339</v>
      </c>
      <c r="I117" s="47">
        <v>36833.780746</v>
      </c>
      <c r="J117" s="48">
        <v>1669.9180702</v>
      </c>
      <c r="K117" s="47">
        <f>IF(C117="Pervious",J117*(1-0.25),J117)</f>
        <v>1252.43855265</v>
      </c>
      <c r="L117" s="47">
        <v>270146.05339</v>
      </c>
      <c r="M117" s="47">
        <v>5278.7999991</v>
      </c>
      <c r="N117" s="49">
        <f t="shared" si="6"/>
        <v>6.977680675964217</v>
      </c>
      <c r="O117" s="50">
        <f t="shared" si="7"/>
        <v>0.2372581936924173</v>
      </c>
      <c r="P117" s="51">
        <f t="shared" si="8"/>
        <v>51.17565610291319</v>
      </c>
      <c r="Q117" s="49">
        <f t="shared" si="9"/>
        <v>6.977680675964217</v>
      </c>
      <c r="R117" s="50">
        <f t="shared" si="10"/>
        <v>0.2372581936924173</v>
      </c>
      <c r="S117" s="51">
        <f t="shared" si="11"/>
        <v>51.17565610291319</v>
      </c>
    </row>
    <row r="118" spans="1:19" ht="15">
      <c r="A118" s="39">
        <v>2130305</v>
      </c>
      <c r="B118" s="39" t="s">
        <v>138</v>
      </c>
      <c r="C118" s="39" t="s">
        <v>120</v>
      </c>
      <c r="D118" s="44">
        <v>6</v>
      </c>
      <c r="E118" s="47">
        <v>55064.001397</v>
      </c>
      <c r="F118" s="48">
        <v>3416.244834</v>
      </c>
      <c r="G118" s="47">
        <v>2998.76531645</v>
      </c>
      <c r="H118" s="47">
        <v>906437.73087</v>
      </c>
      <c r="I118" s="47">
        <v>55064.001397</v>
      </c>
      <c r="J118" s="48">
        <v>3416.244834</v>
      </c>
      <c r="K118" s="47">
        <v>2998.76531645</v>
      </c>
      <c r="L118" s="47">
        <v>906437.73087</v>
      </c>
      <c r="M118" s="47">
        <v>6901.3999969999995</v>
      </c>
      <c r="N118" s="49">
        <f t="shared" si="6"/>
        <v>7.978671200181995</v>
      </c>
      <c r="O118" s="50">
        <f t="shared" si="7"/>
        <v>0.4345155066730731</v>
      </c>
      <c r="P118" s="51">
        <f t="shared" si="8"/>
        <v>131.34113821311956</v>
      </c>
      <c r="Q118" s="49">
        <f t="shared" si="9"/>
        <v>7.978671200181995</v>
      </c>
      <c r="R118" s="50">
        <f t="shared" si="10"/>
        <v>0.4345155066730731</v>
      </c>
      <c r="S118" s="51">
        <f t="shared" si="11"/>
        <v>131.34113821311956</v>
      </c>
    </row>
    <row r="119" spans="1:19" ht="15">
      <c r="A119" s="39">
        <v>2130306</v>
      </c>
      <c r="B119" s="39" t="s">
        <v>139</v>
      </c>
      <c r="C119" s="39" t="s">
        <v>115</v>
      </c>
      <c r="D119" s="44">
        <v>1</v>
      </c>
      <c r="E119" s="47">
        <v>48809.037113</v>
      </c>
      <c r="F119" s="48">
        <v>1477.1191864</v>
      </c>
      <c r="G119" s="47">
        <f>IF(C119="Pervious",F119*(1-0.25),F119)</f>
        <v>1477.1191864</v>
      </c>
      <c r="H119" s="47">
        <v>399652.26568</v>
      </c>
      <c r="I119" s="47">
        <v>44768.241264</v>
      </c>
      <c r="J119" s="48">
        <v>1377.1429537</v>
      </c>
      <c r="K119" s="47">
        <f>IF(C119="Pervious",J119*(1-0.25),J119)</f>
        <v>1377.1429537</v>
      </c>
      <c r="L119" s="47">
        <v>445771.49222</v>
      </c>
      <c r="M119" s="47">
        <v>31039.451178</v>
      </c>
      <c r="N119" s="49">
        <f t="shared" si="6"/>
        <v>1.5724838958362333</v>
      </c>
      <c r="O119" s="50">
        <f t="shared" si="7"/>
        <v>0.04758844407168339</v>
      </c>
      <c r="P119" s="51">
        <f t="shared" si="8"/>
        <v>12.875622812663122</v>
      </c>
      <c r="Q119" s="49">
        <f t="shared" si="9"/>
        <v>1.4423013154217954</v>
      </c>
      <c r="R119" s="50">
        <f t="shared" si="10"/>
        <v>0.04436750333640194</v>
      </c>
      <c r="S119" s="51">
        <f t="shared" si="11"/>
        <v>14.361448907832234</v>
      </c>
    </row>
    <row r="120" spans="1:19" ht="15">
      <c r="A120" s="39">
        <v>2130306</v>
      </c>
      <c r="B120" s="39" t="s">
        <v>139</v>
      </c>
      <c r="C120" s="39" t="s">
        <v>116</v>
      </c>
      <c r="D120" s="44">
        <v>2</v>
      </c>
      <c r="E120" s="47">
        <v>679044.23606</v>
      </c>
      <c r="F120" s="48">
        <v>66489.202432</v>
      </c>
      <c r="G120" s="47">
        <f>IF(C120="Pervious",F120*(1-0.25),F120)</f>
        <v>66489.202432</v>
      </c>
      <c r="H120" s="47">
        <v>6985150.2772</v>
      </c>
      <c r="I120" s="47">
        <v>627810.88354</v>
      </c>
      <c r="J120" s="48">
        <v>63529.622203</v>
      </c>
      <c r="K120" s="47">
        <f>IF(C120="Pervious",J120*(1-0.25),J120)</f>
        <v>63529.622203</v>
      </c>
      <c r="L120" s="47">
        <v>7677593.5155</v>
      </c>
      <c r="M120" s="47">
        <v>39120.098763</v>
      </c>
      <c r="N120" s="49">
        <f t="shared" si="6"/>
        <v>17.357937672239306</v>
      </c>
      <c r="O120" s="50">
        <f t="shared" si="7"/>
        <v>1.699617448176942</v>
      </c>
      <c r="P120" s="51">
        <f t="shared" si="8"/>
        <v>178.55656038901907</v>
      </c>
      <c r="Q120" s="49">
        <f t="shared" si="9"/>
        <v>16.048294953022634</v>
      </c>
      <c r="R120" s="50">
        <f t="shared" si="10"/>
        <v>1.6239637478391709</v>
      </c>
      <c r="S120" s="51">
        <f t="shared" si="11"/>
        <v>196.257007478762</v>
      </c>
    </row>
    <row r="121" spans="1:19" ht="15">
      <c r="A121" s="39">
        <v>2130306</v>
      </c>
      <c r="B121" s="39" t="s">
        <v>139</v>
      </c>
      <c r="C121" s="39" t="s">
        <v>117</v>
      </c>
      <c r="D121" s="44">
        <v>3</v>
      </c>
      <c r="E121" s="47">
        <v>4898.0845407</v>
      </c>
      <c r="F121" s="48">
        <v>654.34906692</v>
      </c>
      <c r="G121" s="47">
        <f>IF(C121="Pervious",F121*(1-0.25),F121)</f>
        <v>654.34906692</v>
      </c>
      <c r="H121" s="47">
        <v>6177.5249467</v>
      </c>
      <c r="I121" s="47">
        <v>4471.5205429</v>
      </c>
      <c r="J121" s="48">
        <v>601.77813088</v>
      </c>
      <c r="K121" s="47">
        <f>IF(C121="Pervious",J121*(1-0.25),J121)</f>
        <v>601.77813088</v>
      </c>
      <c r="L121" s="47">
        <v>6682.811526</v>
      </c>
      <c r="M121" s="47">
        <v>1184.1440037</v>
      </c>
      <c r="N121" s="49">
        <f t="shared" si="6"/>
        <v>4.1363926392358925</v>
      </c>
      <c r="O121" s="50">
        <f t="shared" si="7"/>
        <v>0.5525924759787728</v>
      </c>
      <c r="P121" s="51">
        <f t="shared" si="8"/>
        <v>5.216869677503397</v>
      </c>
      <c r="Q121" s="49">
        <f t="shared" si="9"/>
        <v>3.7761628053076293</v>
      </c>
      <c r="R121" s="50">
        <f t="shared" si="10"/>
        <v>0.5081967471858762</v>
      </c>
      <c r="S121" s="51">
        <f t="shared" si="11"/>
        <v>5.643580092555259</v>
      </c>
    </row>
    <row r="122" spans="1:19" ht="15">
      <c r="A122" s="39">
        <v>2130306</v>
      </c>
      <c r="B122" s="39" t="s">
        <v>139</v>
      </c>
      <c r="C122" s="39" t="s">
        <v>118</v>
      </c>
      <c r="D122" s="44">
        <v>4</v>
      </c>
      <c r="E122" s="47">
        <v>12362.732284</v>
      </c>
      <c r="F122" s="48">
        <v>1301.2067948</v>
      </c>
      <c r="G122" s="47">
        <f>IF(C122="Pervious",F122*(1-0.25),F122)</f>
        <v>1301.2067948</v>
      </c>
      <c r="H122" s="47">
        <v>591168.66414</v>
      </c>
      <c r="I122" s="47">
        <v>11684.034539</v>
      </c>
      <c r="J122" s="48">
        <v>1245.0110409</v>
      </c>
      <c r="K122" s="47">
        <f>IF(C122="Pervious",J122*(1-0.25),J122)</f>
        <v>1245.0110409</v>
      </c>
      <c r="L122" s="47">
        <v>634105.3341</v>
      </c>
      <c r="M122" s="47">
        <v>1228.2000008</v>
      </c>
      <c r="N122" s="49">
        <f t="shared" si="6"/>
        <v>10.06573219015422</v>
      </c>
      <c r="O122" s="50">
        <f t="shared" si="7"/>
        <v>1.0594421054815553</v>
      </c>
      <c r="P122" s="51">
        <f t="shared" si="8"/>
        <v>481.32931424437106</v>
      </c>
      <c r="Q122" s="49">
        <f t="shared" si="9"/>
        <v>9.513136729677163</v>
      </c>
      <c r="R122" s="50">
        <f t="shared" si="10"/>
        <v>1.0136875428179855</v>
      </c>
      <c r="S122" s="51">
        <f t="shared" si="11"/>
        <v>516.2883355210628</v>
      </c>
    </row>
    <row r="123" spans="1:19" ht="15">
      <c r="A123" s="39">
        <v>2130306</v>
      </c>
      <c r="B123" s="39" t="s">
        <v>139</v>
      </c>
      <c r="C123" s="39" t="s">
        <v>119</v>
      </c>
      <c r="D123" s="44">
        <v>5</v>
      </c>
      <c r="E123" s="47">
        <v>33678.843391</v>
      </c>
      <c r="F123" s="48">
        <v>1586.4103298</v>
      </c>
      <c r="G123" s="47">
        <f>IF(C123="Pervious",F123*(1-0.25),F123)</f>
        <v>1189.80774735</v>
      </c>
      <c r="H123" s="47">
        <v>269847.02244</v>
      </c>
      <c r="I123" s="47">
        <v>32224.428805</v>
      </c>
      <c r="J123" s="48">
        <v>1530.7120095</v>
      </c>
      <c r="K123" s="47">
        <f>IF(C123="Pervious",J123*(1-0.25),J123)</f>
        <v>1148.034007125</v>
      </c>
      <c r="L123" s="47">
        <v>286119.01578</v>
      </c>
      <c r="M123" s="47">
        <v>3943.9000015</v>
      </c>
      <c r="N123" s="49">
        <f t="shared" si="6"/>
        <v>8.53947700960744</v>
      </c>
      <c r="O123" s="50">
        <f t="shared" si="7"/>
        <v>0.3016830413797194</v>
      </c>
      <c r="P123" s="51">
        <f t="shared" si="8"/>
        <v>68.4213652317168</v>
      </c>
      <c r="Q123" s="49">
        <f t="shared" si="9"/>
        <v>8.170701283689736</v>
      </c>
      <c r="R123" s="50">
        <f t="shared" si="10"/>
        <v>0.2910910537002367</v>
      </c>
      <c r="S123" s="51">
        <f t="shared" si="11"/>
        <v>72.54722880173918</v>
      </c>
    </row>
    <row r="124" spans="1:19" ht="15">
      <c r="A124" s="39">
        <v>2130306</v>
      </c>
      <c r="B124" s="39" t="s">
        <v>139</v>
      </c>
      <c r="C124" s="39" t="s">
        <v>120</v>
      </c>
      <c r="D124" s="44">
        <v>6</v>
      </c>
      <c r="E124" s="47">
        <v>46041.575675</v>
      </c>
      <c r="F124" s="48">
        <v>2887.6171246</v>
      </c>
      <c r="G124" s="47">
        <v>2491.01454215</v>
      </c>
      <c r="H124" s="47">
        <v>861015.68658</v>
      </c>
      <c r="I124" s="47">
        <v>43908.463344</v>
      </c>
      <c r="J124" s="48">
        <v>2775.7230504</v>
      </c>
      <c r="K124" s="47">
        <v>2393.045048025</v>
      </c>
      <c r="L124" s="47">
        <v>920224.34988</v>
      </c>
      <c r="M124" s="47">
        <v>5172.1000023</v>
      </c>
      <c r="N124" s="49">
        <f t="shared" si="6"/>
        <v>8.901911342496396</v>
      </c>
      <c r="O124" s="50">
        <f t="shared" si="7"/>
        <v>0.4816253632068719</v>
      </c>
      <c r="P124" s="51">
        <f t="shared" si="8"/>
        <v>166.47313203478507</v>
      </c>
      <c r="Q124" s="49">
        <f t="shared" si="9"/>
        <v>8.4894846047977</v>
      </c>
      <c r="R124" s="50">
        <f t="shared" si="10"/>
        <v>0.4626834452081028</v>
      </c>
      <c r="S124" s="51">
        <f t="shared" si="11"/>
        <v>177.92083476166007</v>
      </c>
    </row>
    <row r="125" spans="1:19" ht="15">
      <c r="A125" s="39">
        <v>2130307</v>
      </c>
      <c r="B125" s="39" t="s">
        <v>140</v>
      </c>
      <c r="C125" s="39" t="s">
        <v>115</v>
      </c>
      <c r="D125" s="44">
        <v>1</v>
      </c>
      <c r="E125" s="47">
        <v>105971.04211</v>
      </c>
      <c r="F125" s="48">
        <v>3435.7120759</v>
      </c>
      <c r="G125" s="47">
        <f>IF(C125="Pervious",F125*(1-0.25),F125)</f>
        <v>3435.7120759</v>
      </c>
      <c r="H125" s="47">
        <v>528711.84355</v>
      </c>
      <c r="I125" s="47">
        <v>105971.04211</v>
      </c>
      <c r="J125" s="48">
        <v>3435.7120759</v>
      </c>
      <c r="K125" s="47">
        <f>IF(C125="Pervious",J125*(1-0.25),J125)</f>
        <v>3435.7120759</v>
      </c>
      <c r="L125" s="47">
        <v>528711.84355</v>
      </c>
      <c r="M125" s="47">
        <v>74846.75913</v>
      </c>
      <c r="N125" s="49">
        <f t="shared" si="6"/>
        <v>1.415840089026978</v>
      </c>
      <c r="O125" s="50">
        <f t="shared" si="7"/>
        <v>0.04590328446863775</v>
      </c>
      <c r="P125" s="51">
        <f t="shared" si="8"/>
        <v>7.0639243394852915</v>
      </c>
      <c r="Q125" s="49">
        <f t="shared" si="9"/>
        <v>1.415840089026978</v>
      </c>
      <c r="R125" s="50">
        <f t="shared" si="10"/>
        <v>0.04590328446863775</v>
      </c>
      <c r="S125" s="51">
        <f t="shared" si="11"/>
        <v>7.0639243394852915</v>
      </c>
    </row>
    <row r="126" spans="1:19" ht="15">
      <c r="A126" s="39">
        <v>2130307</v>
      </c>
      <c r="B126" s="39" t="s">
        <v>140</v>
      </c>
      <c r="C126" s="39" t="s">
        <v>116</v>
      </c>
      <c r="D126" s="44">
        <v>2</v>
      </c>
      <c r="E126" s="47">
        <v>159433.61167</v>
      </c>
      <c r="F126" s="48">
        <v>23551.63035</v>
      </c>
      <c r="G126" s="47">
        <f>IF(C126="Pervious",F126*(1-0.25),F126)</f>
        <v>23551.63035</v>
      </c>
      <c r="H126" s="47">
        <v>756371.76343</v>
      </c>
      <c r="I126" s="47">
        <v>159433.61167</v>
      </c>
      <c r="J126" s="48">
        <v>23551.63035</v>
      </c>
      <c r="K126" s="47">
        <f>IF(C126="Pervious",J126*(1-0.25),J126)</f>
        <v>23551.63035</v>
      </c>
      <c r="L126" s="47">
        <v>756371.76343</v>
      </c>
      <c r="M126" s="47">
        <v>11464.427766</v>
      </c>
      <c r="N126" s="49">
        <f t="shared" si="6"/>
        <v>13.906809386756443</v>
      </c>
      <c r="O126" s="50">
        <f t="shared" si="7"/>
        <v>2.054322363986361</v>
      </c>
      <c r="P126" s="51">
        <f t="shared" si="8"/>
        <v>65.97553570647182</v>
      </c>
      <c r="Q126" s="49">
        <f t="shared" si="9"/>
        <v>13.906809386756443</v>
      </c>
      <c r="R126" s="50">
        <f t="shared" si="10"/>
        <v>2.054322363986361</v>
      </c>
      <c r="S126" s="51">
        <f t="shared" si="11"/>
        <v>65.97553570647182</v>
      </c>
    </row>
    <row r="127" spans="1:19" ht="15">
      <c r="A127" s="39">
        <v>2130307</v>
      </c>
      <c r="B127" s="39" t="s">
        <v>140</v>
      </c>
      <c r="C127" s="39" t="s">
        <v>117</v>
      </c>
      <c r="D127" s="44">
        <v>3</v>
      </c>
      <c r="E127" s="47">
        <v>869.67714351</v>
      </c>
      <c r="F127" s="48">
        <v>97.831781563</v>
      </c>
      <c r="G127" s="47">
        <f>IF(C127="Pervious",F127*(1-0.25),F127)</f>
        <v>97.831781563</v>
      </c>
      <c r="H127" s="47">
        <v>596.72832568</v>
      </c>
      <c r="I127" s="47">
        <v>869.67714351</v>
      </c>
      <c r="J127" s="48">
        <v>97.831781563</v>
      </c>
      <c r="K127" s="47">
        <f>IF(C127="Pervious",J127*(1-0.25),J127)</f>
        <v>97.831781563</v>
      </c>
      <c r="L127" s="47">
        <v>596.72832568</v>
      </c>
      <c r="M127" s="47">
        <v>244.24700585</v>
      </c>
      <c r="N127" s="49">
        <f t="shared" si="6"/>
        <v>3.560646078274126</v>
      </c>
      <c r="O127" s="50">
        <f t="shared" si="7"/>
        <v>0.4005444456628536</v>
      </c>
      <c r="P127" s="51">
        <f t="shared" si="8"/>
        <v>2.4431346603547324</v>
      </c>
      <c r="Q127" s="49">
        <f t="shared" si="9"/>
        <v>3.560646078274126</v>
      </c>
      <c r="R127" s="50">
        <f t="shared" si="10"/>
        <v>0.4005444456628536</v>
      </c>
      <c r="S127" s="51">
        <f t="shared" si="11"/>
        <v>2.4431346603547324</v>
      </c>
    </row>
    <row r="128" spans="1:19" ht="15">
      <c r="A128" s="39">
        <v>2130307</v>
      </c>
      <c r="B128" s="39" t="s">
        <v>140</v>
      </c>
      <c r="C128" s="39" t="s">
        <v>118</v>
      </c>
      <c r="D128" s="44">
        <v>4</v>
      </c>
      <c r="E128" s="47">
        <v>5154.6498964</v>
      </c>
      <c r="F128" s="48">
        <v>619.27426221</v>
      </c>
      <c r="G128" s="47">
        <f>IF(C128="Pervious",F128*(1-0.25),F128)</f>
        <v>619.27426221</v>
      </c>
      <c r="H128" s="47">
        <v>126857.25434</v>
      </c>
      <c r="I128" s="47">
        <v>5154.6498964</v>
      </c>
      <c r="J128" s="48">
        <v>619.27426221</v>
      </c>
      <c r="K128" s="47">
        <f>IF(C128="Pervious",J128*(1-0.25),J128)</f>
        <v>619.27426221</v>
      </c>
      <c r="L128" s="47">
        <v>126857.25434</v>
      </c>
      <c r="M128" s="47">
        <v>596.29999971</v>
      </c>
      <c r="N128" s="49">
        <f t="shared" si="6"/>
        <v>8.644390237978994</v>
      </c>
      <c r="O128" s="50">
        <f t="shared" si="7"/>
        <v>1.0385280270185697</v>
      </c>
      <c r="P128" s="51">
        <f t="shared" si="8"/>
        <v>212.74065806086668</v>
      </c>
      <c r="Q128" s="49">
        <f t="shared" si="9"/>
        <v>8.644390237978994</v>
      </c>
      <c r="R128" s="50">
        <f t="shared" si="10"/>
        <v>1.0385280270185697</v>
      </c>
      <c r="S128" s="51">
        <f t="shared" si="11"/>
        <v>212.74065806086668</v>
      </c>
    </row>
    <row r="129" spans="1:19" ht="15">
      <c r="A129" s="39">
        <v>2130307</v>
      </c>
      <c r="B129" s="39" t="s">
        <v>140</v>
      </c>
      <c r="C129" s="39" t="s">
        <v>119</v>
      </c>
      <c r="D129" s="44">
        <v>5</v>
      </c>
      <c r="E129" s="47">
        <v>12420.034884</v>
      </c>
      <c r="F129" s="48">
        <v>638.43574987</v>
      </c>
      <c r="G129" s="47">
        <f>IF(C129="Pervious",F129*(1-0.25),F129)</f>
        <v>478.82681240249997</v>
      </c>
      <c r="H129" s="47">
        <v>40705.356123</v>
      </c>
      <c r="I129" s="47">
        <v>12420.034884</v>
      </c>
      <c r="J129" s="48">
        <v>638.43574987</v>
      </c>
      <c r="K129" s="47">
        <f>IF(C129="Pervious",J129*(1-0.25),J129)</f>
        <v>478.82681240249997</v>
      </c>
      <c r="L129" s="47">
        <v>40705.356123</v>
      </c>
      <c r="M129" s="47">
        <v>1556.3999991</v>
      </c>
      <c r="N129" s="49">
        <f t="shared" si="6"/>
        <v>7.979976157274466</v>
      </c>
      <c r="O129" s="50">
        <f t="shared" si="7"/>
        <v>0.30765022659945074</v>
      </c>
      <c r="P129" s="51">
        <f t="shared" si="8"/>
        <v>26.153531320057937</v>
      </c>
      <c r="Q129" s="49">
        <f t="shared" si="9"/>
        <v>7.979976157274466</v>
      </c>
      <c r="R129" s="50">
        <f t="shared" si="10"/>
        <v>0.30765022659945074</v>
      </c>
      <c r="S129" s="51">
        <f t="shared" si="11"/>
        <v>26.153531320057937</v>
      </c>
    </row>
    <row r="130" spans="1:19" ht="15">
      <c r="A130" s="39">
        <v>2130307</v>
      </c>
      <c r="B130" s="39" t="s">
        <v>140</v>
      </c>
      <c r="C130" s="39" t="s">
        <v>120</v>
      </c>
      <c r="D130" s="44">
        <v>6</v>
      </c>
      <c r="E130" s="47">
        <v>17574.6847804</v>
      </c>
      <c r="F130" s="48">
        <v>1257.71001208</v>
      </c>
      <c r="G130" s="47">
        <v>1098.1010746124998</v>
      </c>
      <c r="H130" s="47">
        <v>167562.610463</v>
      </c>
      <c r="I130" s="47">
        <v>17574.6847804</v>
      </c>
      <c r="J130" s="48">
        <v>1257.71001208</v>
      </c>
      <c r="K130" s="47">
        <v>1098.1010746124998</v>
      </c>
      <c r="L130" s="47">
        <v>167562.610463</v>
      </c>
      <c r="M130" s="47">
        <v>2152.69999881</v>
      </c>
      <c r="N130" s="49">
        <f t="shared" si="6"/>
        <v>8.164019505790487</v>
      </c>
      <c r="O130" s="50">
        <f t="shared" si="7"/>
        <v>0.5101040903142675</v>
      </c>
      <c r="P130" s="51">
        <f t="shared" si="8"/>
        <v>77.83834745000586</v>
      </c>
      <c r="Q130" s="49">
        <f t="shared" si="9"/>
        <v>8.164019505790487</v>
      </c>
      <c r="R130" s="50">
        <f t="shared" si="10"/>
        <v>0.5101040903142675</v>
      </c>
      <c r="S130" s="51">
        <f t="shared" si="11"/>
        <v>77.83834745000586</v>
      </c>
    </row>
    <row r="131" spans="1:19" ht="15">
      <c r="A131" s="39">
        <v>2130308</v>
      </c>
      <c r="B131" s="39" t="s">
        <v>141</v>
      </c>
      <c r="C131" s="39" t="s">
        <v>115</v>
      </c>
      <c r="D131" s="44">
        <v>1</v>
      </c>
      <c r="E131" s="47">
        <v>52714.292361</v>
      </c>
      <c r="F131" s="48">
        <v>1699.351051</v>
      </c>
      <c r="G131" s="47">
        <f>IF(C131="Pervious",F131*(1-0.25),F131)</f>
        <v>1699.351051</v>
      </c>
      <c r="H131" s="47">
        <v>409996.91142</v>
      </c>
      <c r="I131" s="47">
        <v>50622.950344</v>
      </c>
      <c r="J131" s="48">
        <v>1682.2101324</v>
      </c>
      <c r="K131" s="47">
        <f>IF(C131="Pervious",J131*(1-0.25),J131)</f>
        <v>1682.2101324</v>
      </c>
      <c r="L131" s="47">
        <v>445219.76204</v>
      </c>
      <c r="M131" s="47">
        <v>37267.995971</v>
      </c>
      <c r="N131" s="49">
        <f t="shared" si="6"/>
        <v>1.414465441125933</v>
      </c>
      <c r="O131" s="50">
        <f t="shared" si="7"/>
        <v>0.04559813337755929</v>
      </c>
      <c r="P131" s="51">
        <f t="shared" si="8"/>
        <v>11.00131361340272</v>
      </c>
      <c r="Q131" s="49">
        <f t="shared" si="9"/>
        <v>1.3583491418049987</v>
      </c>
      <c r="R131" s="50">
        <f t="shared" si="10"/>
        <v>0.045138196690506456</v>
      </c>
      <c r="S131" s="51">
        <f t="shared" si="11"/>
        <v>11.946436894177157</v>
      </c>
    </row>
    <row r="132" spans="1:19" ht="15">
      <c r="A132" s="39">
        <v>2130308</v>
      </c>
      <c r="B132" s="39" t="s">
        <v>141</v>
      </c>
      <c r="C132" s="39" t="s">
        <v>116</v>
      </c>
      <c r="D132" s="44">
        <v>2</v>
      </c>
      <c r="E132" s="47">
        <v>381791.88526</v>
      </c>
      <c r="F132" s="48">
        <v>56249.467937</v>
      </c>
      <c r="G132" s="47">
        <f>IF(C132="Pervious",F132*(1-0.25),F132)</f>
        <v>56249.467937</v>
      </c>
      <c r="H132" s="47">
        <v>4651124.4555</v>
      </c>
      <c r="I132" s="47">
        <v>360601.02254</v>
      </c>
      <c r="J132" s="48">
        <v>55455.518757</v>
      </c>
      <c r="K132" s="47">
        <f>IF(C132="Pervious",J132*(1-0.25),J132)</f>
        <v>55455.518757</v>
      </c>
      <c r="L132" s="47">
        <v>5300671.8236</v>
      </c>
      <c r="M132" s="47">
        <v>27421.029021</v>
      </c>
      <c r="N132" s="49">
        <f t="shared" si="6"/>
        <v>13.923324502797113</v>
      </c>
      <c r="O132" s="50">
        <f t="shared" si="7"/>
        <v>2.0513259328788194</v>
      </c>
      <c r="P132" s="51">
        <f t="shared" si="8"/>
        <v>169.6188881875295</v>
      </c>
      <c r="Q132" s="49">
        <f t="shared" si="9"/>
        <v>13.150528459885255</v>
      </c>
      <c r="R132" s="50">
        <f t="shared" si="10"/>
        <v>2.0223719071421495</v>
      </c>
      <c r="S132" s="51">
        <f t="shared" si="11"/>
        <v>193.30681644151855</v>
      </c>
    </row>
    <row r="133" spans="1:19" ht="15">
      <c r="A133" s="39">
        <v>2130308</v>
      </c>
      <c r="B133" s="39" t="s">
        <v>141</v>
      </c>
      <c r="C133" s="39" t="s">
        <v>117</v>
      </c>
      <c r="D133" s="44">
        <v>3</v>
      </c>
      <c r="E133" s="47">
        <v>2081.775822</v>
      </c>
      <c r="F133" s="48">
        <v>234.44551085</v>
      </c>
      <c r="G133" s="47">
        <f>IF(C133="Pervious",F133*(1-0.25),F133)</f>
        <v>234.44551085</v>
      </c>
      <c r="H133" s="47">
        <v>4237.0326828</v>
      </c>
      <c r="I133" s="47">
        <v>1966.2322173</v>
      </c>
      <c r="J133" s="48">
        <v>231.1364073</v>
      </c>
      <c r="K133" s="47">
        <f>IF(C133="Pervious",J133*(1-0.25),J133)</f>
        <v>231.1364073</v>
      </c>
      <c r="L133" s="47">
        <v>4859.7351153</v>
      </c>
      <c r="M133" s="47">
        <v>584.19700339</v>
      </c>
      <c r="N133" s="49">
        <f t="shared" si="6"/>
        <v>3.5634825408548734</v>
      </c>
      <c r="O133" s="50">
        <f t="shared" si="7"/>
        <v>0.40131241599931344</v>
      </c>
      <c r="P133" s="51">
        <f t="shared" si="8"/>
        <v>7.252746347915497</v>
      </c>
      <c r="Q133" s="49">
        <f t="shared" si="9"/>
        <v>3.365700621349091</v>
      </c>
      <c r="R133" s="50">
        <f t="shared" si="10"/>
        <v>0.39564805358252975</v>
      </c>
      <c r="S133" s="51">
        <f t="shared" si="11"/>
        <v>8.318658067569244</v>
      </c>
    </row>
    <row r="134" spans="1:19" ht="15">
      <c r="A134" s="39">
        <v>2130308</v>
      </c>
      <c r="B134" s="39" t="s">
        <v>141</v>
      </c>
      <c r="C134" s="39" t="s">
        <v>118</v>
      </c>
      <c r="D134" s="44">
        <v>4</v>
      </c>
      <c r="E134" s="47">
        <v>4474.9658132</v>
      </c>
      <c r="F134" s="48">
        <v>537.55834681</v>
      </c>
      <c r="G134" s="47">
        <f>IF(C134="Pervious",F134*(1-0.25),F134)</f>
        <v>537.55834681</v>
      </c>
      <c r="H134" s="47">
        <v>216040.39988</v>
      </c>
      <c r="I134" s="47">
        <v>4168.798288</v>
      </c>
      <c r="J134" s="48">
        <v>528.20535063</v>
      </c>
      <c r="K134" s="47">
        <f>IF(C134="Pervious",J134*(1-0.25),J134)</f>
        <v>528.20535063</v>
      </c>
      <c r="L134" s="47">
        <v>254181.26678</v>
      </c>
      <c r="M134" s="47">
        <v>517.70000367</v>
      </c>
      <c r="N134" s="49">
        <f aca="true" t="shared" si="12" ref="N134:N197">E134/$M134</f>
        <v>8.643936220739336</v>
      </c>
      <c r="O134" s="50">
        <f aca="true" t="shared" si="13" ref="O134:O197">G134/$M134</f>
        <v>1.0383587850091236</v>
      </c>
      <c r="P134" s="51">
        <f aca="true" t="shared" si="14" ref="P134:P197">H134/$M134</f>
        <v>417.3080903003271</v>
      </c>
      <c r="Q134" s="49">
        <f aca="true" t="shared" si="15" ref="Q134:Q197">I134/$M134</f>
        <v>8.052536717108731</v>
      </c>
      <c r="R134" s="50">
        <f aca="true" t="shared" si="16" ref="R134:R197">K134/$M134</f>
        <v>1.0202923447663261</v>
      </c>
      <c r="S134" s="51">
        <f aca="true" t="shared" si="17" ref="S134:S197">L134/$M134</f>
        <v>490.9817751170502</v>
      </c>
    </row>
    <row r="135" spans="1:19" ht="15">
      <c r="A135" s="39">
        <v>2130308</v>
      </c>
      <c r="B135" s="39" t="s">
        <v>141</v>
      </c>
      <c r="C135" s="39" t="s">
        <v>119</v>
      </c>
      <c r="D135" s="44">
        <v>5</v>
      </c>
      <c r="E135" s="47">
        <v>11581.344086</v>
      </c>
      <c r="F135" s="48">
        <v>595.32369612</v>
      </c>
      <c r="G135" s="47">
        <f>IF(C135="Pervious",F135*(1-0.25),F135)</f>
        <v>446.49277209</v>
      </c>
      <c r="H135" s="47">
        <v>90956.444337</v>
      </c>
      <c r="I135" s="47">
        <v>10545.123782</v>
      </c>
      <c r="J135" s="48">
        <v>581.77798162</v>
      </c>
      <c r="K135" s="47">
        <f>IF(C135="Pervious",J135*(1-0.25),J135)</f>
        <v>436.333486215</v>
      </c>
      <c r="L135" s="47">
        <v>110792.16971</v>
      </c>
      <c r="M135" s="47">
        <v>1451.2999954</v>
      </c>
      <c r="N135" s="49">
        <f t="shared" si="12"/>
        <v>7.979979413427896</v>
      </c>
      <c r="O135" s="50">
        <f t="shared" si="13"/>
        <v>0.3076502263523676</v>
      </c>
      <c r="P135" s="51">
        <f t="shared" si="14"/>
        <v>62.67239345779164</v>
      </c>
      <c r="Q135" s="49">
        <f t="shared" si="15"/>
        <v>7.265984851804266</v>
      </c>
      <c r="R135" s="50">
        <f t="shared" si="16"/>
        <v>0.3006500982553507</v>
      </c>
      <c r="S135" s="51">
        <f t="shared" si="17"/>
        <v>76.33995043145028</v>
      </c>
    </row>
    <row r="136" spans="1:19" ht="15">
      <c r="A136" s="39">
        <v>2130308</v>
      </c>
      <c r="B136" s="39" t="s">
        <v>141</v>
      </c>
      <c r="C136" s="39" t="s">
        <v>120</v>
      </c>
      <c r="D136" s="44">
        <v>6</v>
      </c>
      <c r="E136" s="47">
        <v>16056.3098992</v>
      </c>
      <c r="F136" s="48">
        <v>1132.88204293</v>
      </c>
      <c r="G136" s="47">
        <v>984.0511189</v>
      </c>
      <c r="H136" s="47">
        <v>306996.844217</v>
      </c>
      <c r="I136" s="47">
        <v>14713.92207</v>
      </c>
      <c r="J136" s="48">
        <v>1109.9833322499999</v>
      </c>
      <c r="K136" s="47">
        <v>964.538836845</v>
      </c>
      <c r="L136" s="47">
        <v>364973.43649</v>
      </c>
      <c r="M136" s="47">
        <v>1968.9999990699998</v>
      </c>
      <c r="N136" s="49">
        <f t="shared" si="12"/>
        <v>8.154550485923684</v>
      </c>
      <c r="O136" s="50">
        <f t="shared" si="13"/>
        <v>0.4997720260867385</v>
      </c>
      <c r="P136" s="51">
        <f t="shared" si="14"/>
        <v>155.9151063291016</v>
      </c>
      <c r="Q136" s="49">
        <f t="shared" si="15"/>
        <v>7.472789272193853</v>
      </c>
      <c r="R136" s="50">
        <f t="shared" si="16"/>
        <v>0.48986228405310916</v>
      </c>
      <c r="S136" s="51">
        <f t="shared" si="17"/>
        <v>185.35979515611206</v>
      </c>
    </row>
    <row r="137" spans="1:19" ht="15">
      <c r="A137" s="39">
        <v>2130401</v>
      </c>
      <c r="B137" s="39" t="s">
        <v>142</v>
      </c>
      <c r="C137" s="39" t="s">
        <v>115</v>
      </c>
      <c r="D137" s="44">
        <v>1</v>
      </c>
      <c r="E137" s="47">
        <v>27865.552741</v>
      </c>
      <c r="F137" s="48">
        <v>898.92835233</v>
      </c>
      <c r="G137" s="47">
        <f>IF(C137="Pervious",F137*(1-0.25),F137)</f>
        <v>898.92835233</v>
      </c>
      <c r="H137" s="47">
        <v>321601.23453</v>
      </c>
      <c r="I137" s="47">
        <v>27865.552741</v>
      </c>
      <c r="J137" s="48">
        <v>898.92835233</v>
      </c>
      <c r="K137" s="47">
        <f>IF(C137="Pervious",J137*(1-0.25),J137)</f>
        <v>898.92835233</v>
      </c>
      <c r="L137" s="47">
        <v>321601.23453</v>
      </c>
      <c r="M137" s="47">
        <v>19698.074864</v>
      </c>
      <c r="N137" s="49">
        <f t="shared" si="12"/>
        <v>1.4146333046955162</v>
      </c>
      <c r="O137" s="50">
        <f t="shared" si="13"/>
        <v>0.045635340434860075</v>
      </c>
      <c r="P137" s="51">
        <f t="shared" si="14"/>
        <v>16.32653123467183</v>
      </c>
      <c r="Q137" s="49">
        <f t="shared" si="15"/>
        <v>1.4146333046955162</v>
      </c>
      <c r="R137" s="50">
        <f t="shared" si="16"/>
        <v>0.045635340434860075</v>
      </c>
      <c r="S137" s="51">
        <f t="shared" si="17"/>
        <v>16.32653123467183</v>
      </c>
    </row>
    <row r="138" spans="1:19" ht="15">
      <c r="A138" s="39">
        <v>2130401</v>
      </c>
      <c r="B138" s="39" t="s">
        <v>142</v>
      </c>
      <c r="C138" s="39" t="s">
        <v>116</v>
      </c>
      <c r="D138" s="44">
        <v>2</v>
      </c>
      <c r="E138" s="47">
        <v>15604.860635</v>
      </c>
      <c r="F138" s="48">
        <v>2299.6602692</v>
      </c>
      <c r="G138" s="47">
        <f>IF(C138="Pervious",F138*(1-0.25),F138)</f>
        <v>2299.6602692</v>
      </c>
      <c r="H138" s="47">
        <v>314752.1046</v>
      </c>
      <c r="I138" s="47">
        <v>15604.860635</v>
      </c>
      <c r="J138" s="48">
        <v>2299.6602692</v>
      </c>
      <c r="K138" s="47">
        <f>IF(C138="Pervious",J138*(1-0.25),J138)</f>
        <v>2299.6602692</v>
      </c>
      <c r="L138" s="47">
        <v>314752.1046</v>
      </c>
      <c r="M138" s="47">
        <v>1120.8999776</v>
      </c>
      <c r="N138" s="49">
        <f t="shared" si="12"/>
        <v>13.921724459672252</v>
      </c>
      <c r="O138" s="50">
        <f t="shared" si="13"/>
        <v>2.0516195157072685</v>
      </c>
      <c r="P138" s="51">
        <f t="shared" si="14"/>
        <v>280.8030251494226</v>
      </c>
      <c r="Q138" s="49">
        <f t="shared" si="15"/>
        <v>13.921724459672252</v>
      </c>
      <c r="R138" s="50">
        <f t="shared" si="16"/>
        <v>2.0516195157072685</v>
      </c>
      <c r="S138" s="51">
        <f t="shared" si="17"/>
        <v>280.8030251494226</v>
      </c>
    </row>
    <row r="139" spans="1:19" ht="15">
      <c r="A139" s="39">
        <v>2130401</v>
      </c>
      <c r="B139" s="39" t="s">
        <v>142</v>
      </c>
      <c r="C139" s="39" t="s">
        <v>117</v>
      </c>
      <c r="D139" s="44">
        <v>3</v>
      </c>
      <c r="E139" s="47">
        <v>85.10288623</v>
      </c>
      <c r="F139" s="48">
        <v>9.583121022</v>
      </c>
      <c r="G139" s="47">
        <f>IF(C139="Pervious",F139*(1-0.25),F139)</f>
        <v>9.583121022</v>
      </c>
      <c r="H139" s="47">
        <v>262.23970144</v>
      </c>
      <c r="I139" s="47">
        <v>85.10288623</v>
      </c>
      <c r="J139" s="48">
        <v>9.583121022</v>
      </c>
      <c r="K139" s="47">
        <f>IF(C139="Pervious",J139*(1-0.25),J139)</f>
        <v>9.583121022</v>
      </c>
      <c r="L139" s="47">
        <v>262.23970144</v>
      </c>
      <c r="M139" s="47">
        <v>23.881999566</v>
      </c>
      <c r="N139" s="49">
        <f t="shared" si="12"/>
        <v>3.5634740715412336</v>
      </c>
      <c r="O139" s="50">
        <f t="shared" si="13"/>
        <v>0.40126962549832584</v>
      </c>
      <c r="P139" s="51">
        <f t="shared" si="14"/>
        <v>10.980642584607606</v>
      </c>
      <c r="Q139" s="49">
        <f t="shared" si="15"/>
        <v>3.5634740715412336</v>
      </c>
      <c r="R139" s="50">
        <f t="shared" si="16"/>
        <v>0.40126962549832584</v>
      </c>
      <c r="S139" s="51">
        <f t="shared" si="17"/>
        <v>10.980642584607606</v>
      </c>
    </row>
    <row r="140" spans="1:19" ht="15">
      <c r="A140" s="39">
        <v>2130401</v>
      </c>
      <c r="B140" s="39" t="s">
        <v>142</v>
      </c>
      <c r="C140" s="39" t="s">
        <v>118</v>
      </c>
      <c r="D140" s="44">
        <v>4</v>
      </c>
      <c r="E140" s="47">
        <v>2329.5782259</v>
      </c>
      <c r="F140" s="48">
        <v>279.85155761</v>
      </c>
      <c r="G140" s="47">
        <f>IF(C140="Pervious",F140*(1-0.25),F140)</f>
        <v>279.85155761</v>
      </c>
      <c r="H140" s="47">
        <v>155608.07468</v>
      </c>
      <c r="I140" s="47">
        <v>2329.5782259</v>
      </c>
      <c r="J140" s="48">
        <v>279.85155761</v>
      </c>
      <c r="K140" s="47">
        <f>IF(C140="Pervious",J140*(1-0.25),J140)</f>
        <v>279.85155761</v>
      </c>
      <c r="L140" s="47">
        <v>155608.07468</v>
      </c>
      <c r="M140" s="47">
        <v>269.5000024</v>
      </c>
      <c r="N140" s="49">
        <f t="shared" si="12"/>
        <v>8.64407497274293</v>
      </c>
      <c r="O140" s="50">
        <f t="shared" si="13"/>
        <v>1.0384102230716714</v>
      </c>
      <c r="P140" s="51">
        <f t="shared" si="14"/>
        <v>577.3954482161444</v>
      </c>
      <c r="Q140" s="49">
        <f t="shared" si="15"/>
        <v>8.64407497274293</v>
      </c>
      <c r="R140" s="50">
        <f t="shared" si="16"/>
        <v>1.0384102230716714</v>
      </c>
      <c r="S140" s="51">
        <f t="shared" si="17"/>
        <v>577.3954482161444</v>
      </c>
    </row>
    <row r="141" spans="1:19" ht="15">
      <c r="A141" s="39">
        <v>2130401</v>
      </c>
      <c r="B141" s="39" t="s">
        <v>142</v>
      </c>
      <c r="C141" s="39" t="s">
        <v>119</v>
      </c>
      <c r="D141" s="44">
        <v>5</v>
      </c>
      <c r="E141" s="47">
        <v>4232.5808125</v>
      </c>
      <c r="F141" s="48">
        <v>217.57025696</v>
      </c>
      <c r="G141" s="47">
        <f>IF(C141="Pervious",F141*(1-0.25),F141)</f>
        <v>163.17769271999998</v>
      </c>
      <c r="H141" s="47">
        <v>42954.265299</v>
      </c>
      <c r="I141" s="47">
        <v>4232.5808125</v>
      </c>
      <c r="J141" s="48">
        <v>217.57025696</v>
      </c>
      <c r="K141" s="47">
        <f>IF(C141="Pervious",J141*(1-0.25),J141)</f>
        <v>163.17769271999998</v>
      </c>
      <c r="L141" s="47">
        <v>42954.265299</v>
      </c>
      <c r="M141" s="47">
        <v>530.40000249</v>
      </c>
      <c r="N141" s="49">
        <f t="shared" si="12"/>
        <v>7.979978869965786</v>
      </c>
      <c r="O141" s="50">
        <f t="shared" si="13"/>
        <v>0.3076502487819586</v>
      </c>
      <c r="P141" s="51">
        <f t="shared" si="14"/>
        <v>80.984662702391</v>
      </c>
      <c r="Q141" s="49">
        <f t="shared" si="15"/>
        <v>7.979978869965786</v>
      </c>
      <c r="R141" s="50">
        <f t="shared" si="16"/>
        <v>0.3076502487819586</v>
      </c>
      <c r="S141" s="51">
        <f t="shared" si="17"/>
        <v>80.984662702391</v>
      </c>
    </row>
    <row r="142" spans="1:19" ht="15">
      <c r="A142" s="39">
        <v>2130401</v>
      </c>
      <c r="B142" s="39" t="s">
        <v>142</v>
      </c>
      <c r="C142" s="39" t="s">
        <v>120</v>
      </c>
      <c r="D142" s="44">
        <v>6</v>
      </c>
      <c r="E142" s="47">
        <v>6562.1590384</v>
      </c>
      <c r="F142" s="48">
        <v>497.42181457</v>
      </c>
      <c r="G142" s="47">
        <v>443.02925032999997</v>
      </c>
      <c r="H142" s="47">
        <v>198562.33997899998</v>
      </c>
      <c r="I142" s="47">
        <v>6562.1590384</v>
      </c>
      <c r="J142" s="48">
        <v>497.42181457</v>
      </c>
      <c r="K142" s="47">
        <v>443.02925032999997</v>
      </c>
      <c r="L142" s="47">
        <v>198562.33997899998</v>
      </c>
      <c r="M142" s="47">
        <v>799.90000489</v>
      </c>
      <c r="N142" s="49">
        <f t="shared" si="12"/>
        <v>8.203724213381408</v>
      </c>
      <c r="O142" s="50">
        <f t="shared" si="13"/>
        <v>0.5538557915009941</v>
      </c>
      <c r="P142" s="51">
        <f t="shared" si="14"/>
        <v>248.2339527005075</v>
      </c>
      <c r="Q142" s="49">
        <f t="shared" si="15"/>
        <v>8.203724213381408</v>
      </c>
      <c r="R142" s="50">
        <f t="shared" si="16"/>
        <v>0.5538557915009941</v>
      </c>
      <c r="S142" s="51">
        <f t="shared" si="17"/>
        <v>248.2339527005075</v>
      </c>
    </row>
    <row r="143" spans="1:19" ht="15">
      <c r="A143" s="39">
        <v>2130402</v>
      </c>
      <c r="B143" s="39" t="s">
        <v>143</v>
      </c>
      <c r="C143" s="39" t="s">
        <v>115</v>
      </c>
      <c r="D143" s="44">
        <v>1</v>
      </c>
      <c r="E143" s="47">
        <v>43657.219825</v>
      </c>
      <c r="F143" s="48">
        <v>1413.2291506</v>
      </c>
      <c r="G143" s="47">
        <f>IF(C143="Pervious",F143*(1-0.25),F143)</f>
        <v>1413.2291506</v>
      </c>
      <c r="H143" s="47">
        <v>557808.24052</v>
      </c>
      <c r="I143" s="47">
        <v>43657.219825</v>
      </c>
      <c r="J143" s="48">
        <v>1413.2291506</v>
      </c>
      <c r="K143" s="47">
        <f>IF(C143="Pervious",J143*(1-0.25),J143)</f>
        <v>1413.2291506</v>
      </c>
      <c r="L143" s="47">
        <v>557808.24052</v>
      </c>
      <c r="M143" s="47">
        <v>30843.013858</v>
      </c>
      <c r="N143" s="49">
        <f t="shared" si="12"/>
        <v>1.41546542844341</v>
      </c>
      <c r="O143" s="50">
        <f t="shared" si="13"/>
        <v>0.045820073132491215</v>
      </c>
      <c r="P143" s="51">
        <f t="shared" si="14"/>
        <v>18.085399925186522</v>
      </c>
      <c r="Q143" s="49">
        <f t="shared" si="15"/>
        <v>1.41546542844341</v>
      </c>
      <c r="R143" s="50">
        <f t="shared" si="16"/>
        <v>0.045820073132491215</v>
      </c>
      <c r="S143" s="51">
        <f t="shared" si="17"/>
        <v>18.085399925186522</v>
      </c>
    </row>
    <row r="144" spans="1:19" ht="15">
      <c r="A144" s="39">
        <v>2130402</v>
      </c>
      <c r="B144" s="39" t="s">
        <v>143</v>
      </c>
      <c r="C144" s="39" t="s">
        <v>116</v>
      </c>
      <c r="D144" s="44">
        <v>2</v>
      </c>
      <c r="E144" s="47">
        <v>164672.69023</v>
      </c>
      <c r="F144" s="48">
        <v>24264.920393</v>
      </c>
      <c r="G144" s="47">
        <f>IF(C144="Pervious",F144*(1-0.25),F144)</f>
        <v>24264.920393</v>
      </c>
      <c r="H144" s="47">
        <v>3799157.4282</v>
      </c>
      <c r="I144" s="47">
        <v>164672.69023</v>
      </c>
      <c r="J144" s="48">
        <v>24264.920393</v>
      </c>
      <c r="K144" s="47">
        <f>IF(C144="Pervious",J144*(1-0.25),J144)</f>
        <v>24264.920393</v>
      </c>
      <c r="L144" s="47">
        <v>3799157.4282</v>
      </c>
      <c r="M144" s="47">
        <v>11827.909222</v>
      </c>
      <c r="N144" s="49">
        <f t="shared" si="12"/>
        <v>13.92238367231527</v>
      </c>
      <c r="O144" s="50">
        <f t="shared" si="13"/>
        <v>2.051497009113586</v>
      </c>
      <c r="P144" s="51">
        <f t="shared" si="14"/>
        <v>321.2027888355398</v>
      </c>
      <c r="Q144" s="49">
        <f t="shared" si="15"/>
        <v>13.92238367231527</v>
      </c>
      <c r="R144" s="50">
        <f t="shared" si="16"/>
        <v>2.051497009113586</v>
      </c>
      <c r="S144" s="51">
        <f t="shared" si="17"/>
        <v>321.2027888355398</v>
      </c>
    </row>
    <row r="145" spans="1:19" ht="15">
      <c r="A145" s="39">
        <v>2130402</v>
      </c>
      <c r="B145" s="39" t="s">
        <v>143</v>
      </c>
      <c r="C145" s="39" t="s">
        <v>117</v>
      </c>
      <c r="D145" s="44">
        <v>3</v>
      </c>
      <c r="E145" s="47">
        <v>906.79084539</v>
      </c>
      <c r="F145" s="48">
        <v>102.17315629</v>
      </c>
      <c r="G145" s="47">
        <f>IF(C145="Pervious",F145*(1-0.25),F145)</f>
        <v>102.17315629</v>
      </c>
      <c r="H145" s="47">
        <v>3558.7967322</v>
      </c>
      <c r="I145" s="47">
        <v>906.79084539</v>
      </c>
      <c r="J145" s="48">
        <v>102.17315629</v>
      </c>
      <c r="K145" s="47">
        <f>IF(C145="Pervious",J145*(1-0.25),J145)</f>
        <v>102.17315629</v>
      </c>
      <c r="L145" s="47">
        <v>3558.7967322</v>
      </c>
      <c r="M145" s="47">
        <v>251.98699796</v>
      </c>
      <c r="N145" s="49">
        <f t="shared" si="12"/>
        <v>3.598562039831684</v>
      </c>
      <c r="O145" s="50">
        <f t="shared" si="13"/>
        <v>0.40546995327996566</v>
      </c>
      <c r="P145" s="51">
        <f t="shared" si="14"/>
        <v>14.122937933348917</v>
      </c>
      <c r="Q145" s="49">
        <f t="shared" si="15"/>
        <v>3.598562039831684</v>
      </c>
      <c r="R145" s="50">
        <f t="shared" si="16"/>
        <v>0.40546995327996566</v>
      </c>
      <c r="S145" s="51">
        <f t="shared" si="17"/>
        <v>14.122937933348917</v>
      </c>
    </row>
    <row r="146" spans="1:19" ht="15">
      <c r="A146" s="39">
        <v>2130402</v>
      </c>
      <c r="B146" s="39" t="s">
        <v>143</v>
      </c>
      <c r="C146" s="39" t="s">
        <v>118</v>
      </c>
      <c r="D146" s="44">
        <v>4</v>
      </c>
      <c r="E146" s="47">
        <v>5375.6829439</v>
      </c>
      <c r="F146" s="48">
        <v>645.76269129</v>
      </c>
      <c r="G146" s="47">
        <f>IF(C146="Pervious",F146*(1-0.25),F146)</f>
        <v>645.76269129</v>
      </c>
      <c r="H146" s="47">
        <v>508919.40079</v>
      </c>
      <c r="I146" s="47">
        <v>5375.6829439</v>
      </c>
      <c r="J146" s="48">
        <v>645.76269129</v>
      </c>
      <c r="K146" s="47">
        <f>IF(C146="Pervious",J146*(1-0.25),J146)</f>
        <v>645.76269129</v>
      </c>
      <c r="L146" s="47">
        <v>508919.40079</v>
      </c>
      <c r="M146" s="47">
        <v>621.89999861</v>
      </c>
      <c r="N146" s="49">
        <f t="shared" si="12"/>
        <v>8.64396680481607</v>
      </c>
      <c r="O146" s="50">
        <f t="shared" si="13"/>
        <v>1.0383706266816775</v>
      </c>
      <c r="P146" s="51">
        <f t="shared" si="14"/>
        <v>818.3299596839984</v>
      </c>
      <c r="Q146" s="49">
        <f t="shared" si="15"/>
        <v>8.64396680481607</v>
      </c>
      <c r="R146" s="50">
        <f t="shared" si="16"/>
        <v>1.0383706266816775</v>
      </c>
      <c r="S146" s="51">
        <f t="shared" si="17"/>
        <v>818.3299596839984</v>
      </c>
    </row>
    <row r="147" spans="1:19" ht="15">
      <c r="A147" s="39">
        <v>2130402</v>
      </c>
      <c r="B147" s="39" t="s">
        <v>143</v>
      </c>
      <c r="C147" s="39" t="s">
        <v>119</v>
      </c>
      <c r="D147" s="44">
        <v>5</v>
      </c>
      <c r="E147" s="47">
        <v>15336.722068</v>
      </c>
      <c r="F147" s="48">
        <v>788.36404038</v>
      </c>
      <c r="G147" s="47">
        <f>IF(C147="Pervious",F147*(1-0.25),F147)</f>
        <v>591.273030285</v>
      </c>
      <c r="H147" s="47">
        <v>221865.33578</v>
      </c>
      <c r="I147" s="47">
        <v>15336.722068</v>
      </c>
      <c r="J147" s="48">
        <v>788.36404038</v>
      </c>
      <c r="K147" s="47">
        <f>IF(C147="Pervious",J147*(1-0.25),J147)</f>
        <v>591.273030285</v>
      </c>
      <c r="L147" s="47">
        <v>221865.33578</v>
      </c>
      <c r="M147" s="47">
        <v>1921.9</v>
      </c>
      <c r="N147" s="49">
        <f t="shared" si="12"/>
        <v>7.979979222644258</v>
      </c>
      <c r="O147" s="50">
        <f t="shared" si="13"/>
        <v>0.30765025770591603</v>
      </c>
      <c r="P147" s="51">
        <f t="shared" si="14"/>
        <v>115.4406242676518</v>
      </c>
      <c r="Q147" s="49">
        <f t="shared" si="15"/>
        <v>7.979979222644258</v>
      </c>
      <c r="R147" s="50">
        <f t="shared" si="16"/>
        <v>0.30765025770591603</v>
      </c>
      <c r="S147" s="51">
        <f t="shared" si="17"/>
        <v>115.4406242676518</v>
      </c>
    </row>
    <row r="148" spans="1:19" ht="15">
      <c r="A148" s="39">
        <v>2130402</v>
      </c>
      <c r="B148" s="39" t="s">
        <v>143</v>
      </c>
      <c r="C148" s="39" t="s">
        <v>120</v>
      </c>
      <c r="D148" s="44">
        <v>6</v>
      </c>
      <c r="E148" s="47">
        <v>20712.4050119</v>
      </c>
      <c r="F148" s="48">
        <v>1434.12673167</v>
      </c>
      <c r="G148" s="47">
        <v>1237.035721575</v>
      </c>
      <c r="H148" s="47">
        <v>730784.73657</v>
      </c>
      <c r="I148" s="47">
        <v>20712.4050119</v>
      </c>
      <c r="J148" s="48">
        <v>1434.12673167</v>
      </c>
      <c r="K148" s="47">
        <v>1237.035721575</v>
      </c>
      <c r="L148" s="47">
        <v>730784.73657</v>
      </c>
      <c r="M148" s="47">
        <v>2543.7999986100003</v>
      </c>
      <c r="N148" s="49">
        <f t="shared" si="12"/>
        <v>8.14230875981516</v>
      </c>
      <c r="O148" s="50">
        <f t="shared" si="13"/>
        <v>0.4862944108227648</v>
      </c>
      <c r="P148" s="51">
        <f t="shared" si="14"/>
        <v>287.2807362879629</v>
      </c>
      <c r="Q148" s="49">
        <f t="shared" si="15"/>
        <v>8.14230875981516</v>
      </c>
      <c r="R148" s="50">
        <f t="shared" si="16"/>
        <v>0.4862944108227648</v>
      </c>
      <c r="S148" s="51">
        <f t="shared" si="17"/>
        <v>287.2807362879629</v>
      </c>
    </row>
    <row r="149" spans="1:19" ht="15">
      <c r="A149" s="39">
        <v>2130403</v>
      </c>
      <c r="B149" s="39" t="s">
        <v>144</v>
      </c>
      <c r="C149" s="39" t="s">
        <v>115</v>
      </c>
      <c r="D149" s="44">
        <v>1</v>
      </c>
      <c r="E149" s="47">
        <v>47155.685426</v>
      </c>
      <c r="F149" s="48">
        <v>1517.1969518</v>
      </c>
      <c r="G149" s="47">
        <f>IF(C149="Pervious",F149*(1-0.25),F149)</f>
        <v>1517.1969518</v>
      </c>
      <c r="H149" s="47">
        <v>596226.85061</v>
      </c>
      <c r="I149" s="47">
        <v>47155.685426</v>
      </c>
      <c r="J149" s="48">
        <v>1517.1969518</v>
      </c>
      <c r="K149" s="47">
        <f>IF(C149="Pervious",J149*(1-0.25),J149)</f>
        <v>1517.1969518</v>
      </c>
      <c r="L149" s="47">
        <v>596226.85061</v>
      </c>
      <c r="M149" s="47">
        <v>33062.760468</v>
      </c>
      <c r="N149" s="49">
        <f t="shared" si="12"/>
        <v>1.4262476804270448</v>
      </c>
      <c r="O149" s="50">
        <f t="shared" si="13"/>
        <v>0.045888393174805496</v>
      </c>
      <c r="P149" s="51">
        <f t="shared" si="14"/>
        <v>18.033184228130676</v>
      </c>
      <c r="Q149" s="49">
        <f t="shared" si="15"/>
        <v>1.4262476804270448</v>
      </c>
      <c r="R149" s="50">
        <f t="shared" si="16"/>
        <v>0.045888393174805496</v>
      </c>
      <c r="S149" s="51">
        <f t="shared" si="17"/>
        <v>18.033184228130676</v>
      </c>
    </row>
    <row r="150" spans="1:19" ht="15">
      <c r="A150" s="39">
        <v>2130403</v>
      </c>
      <c r="B150" s="39" t="s">
        <v>144</v>
      </c>
      <c r="C150" s="39" t="s">
        <v>116</v>
      </c>
      <c r="D150" s="44">
        <v>2</v>
      </c>
      <c r="E150" s="47">
        <v>844721.42346</v>
      </c>
      <c r="F150" s="48">
        <v>74152.584075</v>
      </c>
      <c r="G150" s="47">
        <f>IF(C150="Pervious",F150*(1-0.25),F150)</f>
        <v>74152.584075</v>
      </c>
      <c r="H150" s="47">
        <v>12668472.986</v>
      </c>
      <c r="I150" s="47">
        <v>844721.42346</v>
      </c>
      <c r="J150" s="48">
        <v>74152.584075</v>
      </c>
      <c r="K150" s="47">
        <f>IF(C150="Pervious",J150*(1-0.25),J150)</f>
        <v>74152.584075</v>
      </c>
      <c r="L150" s="47">
        <v>12668472.986</v>
      </c>
      <c r="M150" s="47">
        <v>54692.658741</v>
      </c>
      <c r="N150" s="49">
        <f t="shared" si="12"/>
        <v>15.44487766557891</v>
      </c>
      <c r="O150" s="50">
        <f t="shared" si="13"/>
        <v>1.3558050711367593</v>
      </c>
      <c r="P150" s="51">
        <f t="shared" si="14"/>
        <v>231.63022748614634</v>
      </c>
      <c r="Q150" s="49">
        <f t="shared" si="15"/>
        <v>15.44487766557891</v>
      </c>
      <c r="R150" s="50">
        <f t="shared" si="16"/>
        <v>1.3558050711367593</v>
      </c>
      <c r="S150" s="51">
        <f t="shared" si="17"/>
        <v>231.63022748614634</v>
      </c>
    </row>
    <row r="151" spans="1:19" ht="15">
      <c r="A151" s="39">
        <v>2130403</v>
      </c>
      <c r="B151" s="39" t="s">
        <v>144</v>
      </c>
      <c r="C151" s="39" t="s">
        <v>117</v>
      </c>
      <c r="D151" s="44">
        <v>3</v>
      </c>
      <c r="E151" s="47">
        <v>6388.4002606</v>
      </c>
      <c r="F151" s="48">
        <v>879.45415385</v>
      </c>
      <c r="G151" s="47">
        <f>IF(C151="Pervious",F151*(1-0.25),F151)</f>
        <v>879.45415385</v>
      </c>
      <c r="H151" s="47">
        <v>10060.922935</v>
      </c>
      <c r="I151" s="47">
        <v>6388.4002606</v>
      </c>
      <c r="J151" s="48">
        <v>879.45415385</v>
      </c>
      <c r="K151" s="47">
        <f>IF(C151="Pervious",J151*(1-0.25),J151)</f>
        <v>879.45415385</v>
      </c>
      <c r="L151" s="47">
        <v>10060.922935</v>
      </c>
      <c r="M151" s="47">
        <v>1918.1750188</v>
      </c>
      <c r="N151" s="49">
        <f t="shared" si="12"/>
        <v>3.3304574389653707</v>
      </c>
      <c r="O151" s="50">
        <f t="shared" si="13"/>
        <v>0.4584848333600871</v>
      </c>
      <c r="P151" s="51">
        <f t="shared" si="14"/>
        <v>5.2450495061154845</v>
      </c>
      <c r="Q151" s="49">
        <f t="shared" si="15"/>
        <v>3.3304574389653707</v>
      </c>
      <c r="R151" s="50">
        <f t="shared" si="16"/>
        <v>0.4584848333600871</v>
      </c>
      <c r="S151" s="51">
        <f t="shared" si="17"/>
        <v>5.2450495061154845</v>
      </c>
    </row>
    <row r="152" spans="1:19" ht="15">
      <c r="A152" s="39">
        <v>2130403</v>
      </c>
      <c r="B152" s="39" t="s">
        <v>144</v>
      </c>
      <c r="C152" s="39" t="s">
        <v>118</v>
      </c>
      <c r="D152" s="44">
        <v>4</v>
      </c>
      <c r="E152" s="47">
        <v>34502.52133</v>
      </c>
      <c r="F152" s="48">
        <v>3990.6013508</v>
      </c>
      <c r="G152" s="47">
        <f>IF(C152="Pervious",F152*(1-0.25),F152)</f>
        <v>3990.6013508</v>
      </c>
      <c r="H152" s="47">
        <v>2564724.0791</v>
      </c>
      <c r="I152" s="47">
        <v>34502.52133</v>
      </c>
      <c r="J152" s="48">
        <v>3990.6013508</v>
      </c>
      <c r="K152" s="47">
        <f>IF(C152="Pervious",J152*(1-0.25),J152)</f>
        <v>3990.6013508</v>
      </c>
      <c r="L152" s="47">
        <v>2564724.0791</v>
      </c>
      <c r="M152" s="47">
        <v>3836.1999966</v>
      </c>
      <c r="N152" s="49">
        <f t="shared" si="12"/>
        <v>8.993931849376825</v>
      </c>
      <c r="O152" s="50">
        <f t="shared" si="13"/>
        <v>1.0402485152851377</v>
      </c>
      <c r="P152" s="51">
        <f t="shared" si="14"/>
        <v>668.5584905304987</v>
      </c>
      <c r="Q152" s="49">
        <f t="shared" si="15"/>
        <v>8.993931849376825</v>
      </c>
      <c r="R152" s="50">
        <f t="shared" si="16"/>
        <v>1.0402485152851377</v>
      </c>
      <c r="S152" s="51">
        <f t="shared" si="17"/>
        <v>668.5584905304987</v>
      </c>
    </row>
    <row r="153" spans="1:19" ht="15">
      <c r="A153" s="39">
        <v>2130403</v>
      </c>
      <c r="B153" s="39" t="s">
        <v>144</v>
      </c>
      <c r="C153" s="39" t="s">
        <v>119</v>
      </c>
      <c r="D153" s="44">
        <v>5</v>
      </c>
      <c r="E153" s="47">
        <v>134451.11305</v>
      </c>
      <c r="F153" s="48">
        <v>6525.9404941</v>
      </c>
      <c r="G153" s="47">
        <f>IF(C153="Pervious",F153*(1-0.25),F153)</f>
        <v>4894.455370575</v>
      </c>
      <c r="H153" s="47">
        <v>1561980.0655</v>
      </c>
      <c r="I153" s="47">
        <v>134451.11305</v>
      </c>
      <c r="J153" s="48">
        <v>6525.9404941</v>
      </c>
      <c r="K153" s="47">
        <f>IF(C153="Pervious",J153*(1-0.25),J153)</f>
        <v>4894.455370575</v>
      </c>
      <c r="L153" s="47">
        <v>1561980.0655</v>
      </c>
      <c r="M153" s="47">
        <v>16412.099998</v>
      </c>
      <c r="N153" s="49">
        <f t="shared" si="12"/>
        <v>8.192194360647594</v>
      </c>
      <c r="O153" s="50">
        <f t="shared" si="13"/>
        <v>0.2982223707612947</v>
      </c>
      <c r="P153" s="51">
        <f t="shared" si="14"/>
        <v>95.17246822102868</v>
      </c>
      <c r="Q153" s="49">
        <f t="shared" si="15"/>
        <v>8.192194360647594</v>
      </c>
      <c r="R153" s="50">
        <f t="shared" si="16"/>
        <v>0.2982223707612947</v>
      </c>
      <c r="S153" s="51">
        <f t="shared" si="17"/>
        <v>95.17246822102868</v>
      </c>
    </row>
    <row r="154" spans="1:19" ht="15">
      <c r="A154" s="39">
        <v>2130403</v>
      </c>
      <c r="B154" s="39" t="s">
        <v>144</v>
      </c>
      <c r="C154" s="39" t="s">
        <v>120</v>
      </c>
      <c r="D154" s="44">
        <v>6</v>
      </c>
      <c r="E154" s="47">
        <v>168953.63438</v>
      </c>
      <c r="F154" s="48">
        <v>10516.5418449</v>
      </c>
      <c r="G154" s="47">
        <v>8885.056721375</v>
      </c>
      <c r="H154" s="47">
        <v>4126704.1446</v>
      </c>
      <c r="I154" s="47">
        <v>168953.63438</v>
      </c>
      <c r="J154" s="48">
        <v>10516.5418449</v>
      </c>
      <c r="K154" s="47">
        <v>8885.056721375</v>
      </c>
      <c r="L154" s="47">
        <v>4126704.1446</v>
      </c>
      <c r="M154" s="47">
        <v>20248.2999946</v>
      </c>
      <c r="N154" s="49">
        <f t="shared" si="12"/>
        <v>8.344089845817084</v>
      </c>
      <c r="O154" s="50">
        <f t="shared" si="13"/>
        <v>0.43880507122793255</v>
      </c>
      <c r="P154" s="51">
        <f t="shared" si="14"/>
        <v>203.80496859986008</v>
      </c>
      <c r="Q154" s="49">
        <f t="shared" si="15"/>
        <v>8.344089845817084</v>
      </c>
      <c r="R154" s="50">
        <f t="shared" si="16"/>
        <v>0.43880507122793255</v>
      </c>
      <c r="S154" s="51">
        <f t="shared" si="17"/>
        <v>203.80496859986008</v>
      </c>
    </row>
    <row r="155" spans="1:19" ht="15">
      <c r="A155" s="39">
        <v>2130404</v>
      </c>
      <c r="B155" s="39" t="s">
        <v>145</v>
      </c>
      <c r="C155" s="39" t="s">
        <v>115</v>
      </c>
      <c r="D155" s="44">
        <v>1</v>
      </c>
      <c r="E155" s="47">
        <v>86548.113775</v>
      </c>
      <c r="F155" s="48">
        <v>2532.4256897</v>
      </c>
      <c r="G155" s="47">
        <f>IF(C155="Pervious",F155*(1-0.25),F155)</f>
        <v>2532.4256897</v>
      </c>
      <c r="H155" s="47">
        <v>571849.19139</v>
      </c>
      <c r="I155" s="47">
        <v>78863.9488</v>
      </c>
      <c r="J155" s="48">
        <v>2413.9701044</v>
      </c>
      <c r="K155" s="47">
        <f>IF(C155="Pervious",J155*(1-0.25),J155)</f>
        <v>2413.9701044</v>
      </c>
      <c r="L155" s="47">
        <v>595808.23983</v>
      </c>
      <c r="M155" s="47">
        <v>51585.104673</v>
      </c>
      <c r="N155" s="49">
        <f t="shared" si="12"/>
        <v>1.6777733480164843</v>
      </c>
      <c r="O155" s="50">
        <f t="shared" si="13"/>
        <v>0.049092188641530254</v>
      </c>
      <c r="P155" s="51">
        <f t="shared" si="14"/>
        <v>11.085548726031952</v>
      </c>
      <c r="Q155" s="49">
        <f t="shared" si="15"/>
        <v>1.528812421723706</v>
      </c>
      <c r="R155" s="50">
        <f t="shared" si="16"/>
        <v>0.04679587488873486</v>
      </c>
      <c r="S155" s="51">
        <f t="shared" si="17"/>
        <v>11.550005444533877</v>
      </c>
    </row>
    <row r="156" spans="1:19" ht="15">
      <c r="A156" s="39">
        <v>2130404</v>
      </c>
      <c r="B156" s="39" t="s">
        <v>145</v>
      </c>
      <c r="C156" s="39" t="s">
        <v>116</v>
      </c>
      <c r="D156" s="44">
        <v>2</v>
      </c>
      <c r="E156" s="47">
        <v>1668577.8094</v>
      </c>
      <c r="F156" s="48">
        <v>107395.03774</v>
      </c>
      <c r="G156" s="47">
        <f>IF(C156="Pervious",F156*(1-0.25),F156)</f>
        <v>107395.03774</v>
      </c>
      <c r="H156" s="47">
        <v>13934476.42</v>
      </c>
      <c r="I156" s="47">
        <v>1569701.1289</v>
      </c>
      <c r="J156" s="48">
        <v>103866.21308</v>
      </c>
      <c r="K156" s="47">
        <f>IF(C156="Pervious",J156*(1-0.25),J156)</f>
        <v>103866.21308</v>
      </c>
      <c r="L156" s="47">
        <v>14386692.116</v>
      </c>
      <c r="M156" s="47">
        <v>86402.335997</v>
      </c>
      <c r="N156" s="49">
        <f t="shared" si="12"/>
        <v>19.31172103330557</v>
      </c>
      <c r="O156" s="50">
        <f t="shared" si="13"/>
        <v>1.2429645159562455</v>
      </c>
      <c r="P156" s="51">
        <f t="shared" si="14"/>
        <v>161.27430189484485</v>
      </c>
      <c r="Q156" s="49">
        <f t="shared" si="15"/>
        <v>18.167345949471805</v>
      </c>
      <c r="R156" s="50">
        <f t="shared" si="16"/>
        <v>1.2021227421861183</v>
      </c>
      <c r="S156" s="51">
        <f t="shared" si="17"/>
        <v>166.50813835055945</v>
      </c>
    </row>
    <row r="157" spans="1:19" ht="15">
      <c r="A157" s="39">
        <v>2130404</v>
      </c>
      <c r="B157" s="39" t="s">
        <v>145</v>
      </c>
      <c r="C157" s="39" t="s">
        <v>117</v>
      </c>
      <c r="D157" s="44">
        <v>3</v>
      </c>
      <c r="E157" s="47">
        <v>14205.030418</v>
      </c>
      <c r="F157" s="48">
        <v>2030.3815426</v>
      </c>
      <c r="G157" s="47">
        <f>IF(C157="Pervious",F157*(1-0.25),F157)</f>
        <v>2030.3815426</v>
      </c>
      <c r="H157" s="47">
        <v>12609.822929</v>
      </c>
      <c r="I157" s="47">
        <v>13340.227392</v>
      </c>
      <c r="J157" s="48">
        <v>1964.132149</v>
      </c>
      <c r="K157" s="47">
        <f>IF(C157="Pervious",J157*(1-0.25),J157)</f>
        <v>1964.132149</v>
      </c>
      <c r="L157" s="47">
        <v>13077.971233</v>
      </c>
      <c r="M157" s="47">
        <v>3479.1839776</v>
      </c>
      <c r="N157" s="49">
        <f t="shared" si="12"/>
        <v>4.08286267971344</v>
      </c>
      <c r="O157" s="50">
        <f t="shared" si="13"/>
        <v>0.5835798151728071</v>
      </c>
      <c r="P157" s="51">
        <f t="shared" si="14"/>
        <v>3.6243622096979387</v>
      </c>
      <c r="Q157" s="49">
        <f t="shared" si="15"/>
        <v>3.834297777262792</v>
      </c>
      <c r="R157" s="50">
        <f t="shared" si="16"/>
        <v>0.5645381680433271</v>
      </c>
      <c r="S157" s="51">
        <f t="shared" si="17"/>
        <v>3.758919136556097</v>
      </c>
    </row>
    <row r="158" spans="1:19" ht="15">
      <c r="A158" s="39">
        <v>2130404</v>
      </c>
      <c r="B158" s="39" t="s">
        <v>145</v>
      </c>
      <c r="C158" s="39" t="s">
        <v>118</v>
      </c>
      <c r="D158" s="44">
        <v>4</v>
      </c>
      <c r="E158" s="47">
        <v>33469.411831</v>
      </c>
      <c r="F158" s="48">
        <v>3320.3649823</v>
      </c>
      <c r="G158" s="47">
        <f>IF(C158="Pervious",F158*(1-0.25),F158)</f>
        <v>3320.3649823</v>
      </c>
      <c r="H158" s="47">
        <v>1413962.0818</v>
      </c>
      <c r="I158" s="47">
        <v>31762.538831</v>
      </c>
      <c r="J158" s="48">
        <v>3231.8418078</v>
      </c>
      <c r="K158" s="47">
        <f>IF(C158="Pervious",J158*(1-0.25),J158)</f>
        <v>3231.8418078</v>
      </c>
      <c r="L158" s="47">
        <v>1448272.8227</v>
      </c>
      <c r="M158" s="47">
        <v>3106.3000011</v>
      </c>
      <c r="N158" s="49">
        <f t="shared" si="12"/>
        <v>10.774687512200316</v>
      </c>
      <c r="O158" s="50">
        <f t="shared" si="13"/>
        <v>1.0689131703712442</v>
      </c>
      <c r="P158" s="51">
        <f t="shared" si="14"/>
        <v>455.19173334812774</v>
      </c>
      <c r="Q158" s="49">
        <f t="shared" si="15"/>
        <v>10.225200019235837</v>
      </c>
      <c r="R158" s="50">
        <f t="shared" si="16"/>
        <v>1.0404152228231476</v>
      </c>
      <c r="S158" s="51">
        <f t="shared" si="17"/>
        <v>466.23726690504424</v>
      </c>
    </row>
    <row r="159" spans="1:19" ht="15">
      <c r="A159" s="39">
        <v>2130404</v>
      </c>
      <c r="B159" s="39" t="s">
        <v>145</v>
      </c>
      <c r="C159" s="39" t="s">
        <v>119</v>
      </c>
      <c r="D159" s="44">
        <v>5</v>
      </c>
      <c r="E159" s="47">
        <v>114117.51831</v>
      </c>
      <c r="F159" s="48">
        <v>5125.08605</v>
      </c>
      <c r="G159" s="47">
        <f>IF(C159="Pervious",F159*(1-0.25),F159)</f>
        <v>3843.8145375</v>
      </c>
      <c r="H159" s="47">
        <v>830341.61777</v>
      </c>
      <c r="I159" s="47">
        <v>109368.87094</v>
      </c>
      <c r="J159" s="48">
        <v>5012.5079178</v>
      </c>
      <c r="K159" s="47">
        <f>IF(C159="Pervious",J159*(1-0.25),J159)</f>
        <v>3759.3809383499997</v>
      </c>
      <c r="L159" s="47">
        <v>847330.79687</v>
      </c>
      <c r="M159" s="47">
        <v>12983.300002</v>
      </c>
      <c r="N159" s="49">
        <f t="shared" si="12"/>
        <v>8.789561844247677</v>
      </c>
      <c r="O159" s="50">
        <f t="shared" si="13"/>
        <v>0.2960583624277251</v>
      </c>
      <c r="P159" s="51">
        <f t="shared" si="14"/>
        <v>63.95458917548627</v>
      </c>
      <c r="Q159" s="49">
        <f t="shared" si="15"/>
        <v>8.423811428770218</v>
      </c>
      <c r="R159" s="50">
        <f t="shared" si="16"/>
        <v>0.28955511601602746</v>
      </c>
      <c r="S159" s="51">
        <f t="shared" si="17"/>
        <v>65.26313007782872</v>
      </c>
    </row>
    <row r="160" spans="1:19" ht="15">
      <c r="A160" s="39">
        <v>2130404</v>
      </c>
      <c r="B160" s="39" t="s">
        <v>145</v>
      </c>
      <c r="C160" s="39" t="s">
        <v>120</v>
      </c>
      <c r="D160" s="44">
        <v>6</v>
      </c>
      <c r="E160" s="47">
        <v>147586.930141</v>
      </c>
      <c r="F160" s="48">
        <v>8445.4510323</v>
      </c>
      <c r="G160" s="47">
        <v>7164.1795198</v>
      </c>
      <c r="H160" s="47">
        <v>2244303.69957</v>
      </c>
      <c r="I160" s="47">
        <v>141131.409771</v>
      </c>
      <c r="J160" s="48">
        <v>8244.3497256</v>
      </c>
      <c r="K160" s="47">
        <v>6991.22274615</v>
      </c>
      <c r="L160" s="47">
        <v>2295603.61957</v>
      </c>
      <c r="M160" s="47">
        <v>16089.6000031</v>
      </c>
      <c r="N160" s="49">
        <f t="shared" si="12"/>
        <v>9.172815365985747</v>
      </c>
      <c r="O160" s="50">
        <f t="shared" si="13"/>
        <v>0.4452677206655026</v>
      </c>
      <c r="P160" s="51">
        <f t="shared" si="14"/>
        <v>139.48784924035326</v>
      </c>
      <c r="Q160" s="49">
        <f t="shared" si="15"/>
        <v>8.771592192708836</v>
      </c>
      <c r="R160" s="50">
        <f t="shared" si="16"/>
        <v>0.4345181200777517</v>
      </c>
      <c r="S160" s="51">
        <f t="shared" si="17"/>
        <v>142.67623925564985</v>
      </c>
    </row>
    <row r="161" spans="1:19" ht="15">
      <c r="A161" s="39">
        <v>2130405</v>
      </c>
      <c r="B161" s="39" t="s">
        <v>146</v>
      </c>
      <c r="C161" s="39" t="s">
        <v>115</v>
      </c>
      <c r="D161" s="44">
        <v>1</v>
      </c>
      <c r="E161" s="47">
        <v>58504.040225</v>
      </c>
      <c r="F161" s="48">
        <v>1712.5907578</v>
      </c>
      <c r="G161" s="47">
        <f>IF(C161="Pervious",F161*(1-0.25),F161)</f>
        <v>1712.5907578</v>
      </c>
      <c r="H161" s="47">
        <v>509196.144</v>
      </c>
      <c r="I161" s="47">
        <v>46743.044957</v>
      </c>
      <c r="J161" s="48">
        <v>1523.1325221</v>
      </c>
      <c r="K161" s="47">
        <f>IF(C161="Pervious",J161*(1-0.25),J161)</f>
        <v>1523.1325221</v>
      </c>
      <c r="L161" s="47">
        <v>731314.93534</v>
      </c>
      <c r="M161" s="47">
        <v>31378.683214</v>
      </c>
      <c r="N161" s="49">
        <f t="shared" si="12"/>
        <v>1.8644517306863173</v>
      </c>
      <c r="O161" s="50">
        <f t="shared" si="13"/>
        <v>0.054578158876848776</v>
      </c>
      <c r="P161" s="51">
        <f t="shared" si="14"/>
        <v>16.22745417732557</v>
      </c>
      <c r="Q161" s="49">
        <f t="shared" si="15"/>
        <v>1.489643291855695</v>
      </c>
      <c r="R161" s="50">
        <f t="shared" si="16"/>
        <v>0.048540358169664524</v>
      </c>
      <c r="S161" s="51">
        <f t="shared" si="17"/>
        <v>23.306106580460792</v>
      </c>
    </row>
    <row r="162" spans="1:19" ht="15">
      <c r="A162" s="39">
        <v>2130405</v>
      </c>
      <c r="B162" s="39" t="s">
        <v>146</v>
      </c>
      <c r="C162" s="39" t="s">
        <v>116</v>
      </c>
      <c r="D162" s="44">
        <v>2</v>
      </c>
      <c r="E162" s="47">
        <v>1006642.1053</v>
      </c>
      <c r="F162" s="48">
        <v>62494.854828</v>
      </c>
      <c r="G162" s="47">
        <f>IF(C162="Pervious",F162*(1-0.25),F162)</f>
        <v>62494.854828</v>
      </c>
      <c r="H162" s="47">
        <v>13647173.618</v>
      </c>
      <c r="I162" s="47">
        <v>841128.00954</v>
      </c>
      <c r="J162" s="48">
        <v>56728.666116</v>
      </c>
      <c r="K162" s="47">
        <f>IF(C162="Pervious",J162*(1-0.25),J162)</f>
        <v>56728.666116</v>
      </c>
      <c r="L162" s="47">
        <v>19040269.677</v>
      </c>
      <c r="M162" s="47">
        <v>56545.084929</v>
      </c>
      <c r="N162" s="49">
        <f t="shared" si="12"/>
        <v>17.802468712602966</v>
      </c>
      <c r="O162" s="50">
        <f t="shared" si="13"/>
        <v>1.1052216988703925</v>
      </c>
      <c r="P162" s="51">
        <f t="shared" si="14"/>
        <v>241.35030719532693</v>
      </c>
      <c r="Q162" s="49">
        <f t="shared" si="15"/>
        <v>14.875351422606403</v>
      </c>
      <c r="R162" s="50">
        <f t="shared" si="16"/>
        <v>1.0032466338538621</v>
      </c>
      <c r="S162" s="51">
        <f t="shared" si="17"/>
        <v>336.727227501871</v>
      </c>
    </row>
    <row r="163" spans="1:19" ht="15">
      <c r="A163" s="39">
        <v>2130405</v>
      </c>
      <c r="B163" s="39" t="s">
        <v>146</v>
      </c>
      <c r="C163" s="39" t="s">
        <v>117</v>
      </c>
      <c r="D163" s="44">
        <v>3</v>
      </c>
      <c r="E163" s="47">
        <v>10877.706446</v>
      </c>
      <c r="F163" s="48">
        <v>1576.9711257</v>
      </c>
      <c r="G163" s="47">
        <f>IF(C163="Pervious",F163*(1-0.25),F163)</f>
        <v>1576.9711257</v>
      </c>
      <c r="H163" s="47">
        <v>58239.131191</v>
      </c>
      <c r="I163" s="47">
        <v>8927.3484966</v>
      </c>
      <c r="J163" s="48">
        <v>1419.701871</v>
      </c>
      <c r="K163" s="47">
        <f>IF(C163="Pervious",J163*(1-0.25),J163)</f>
        <v>1419.701871</v>
      </c>
      <c r="L163" s="47">
        <v>86227.178979</v>
      </c>
      <c r="M163" s="47">
        <v>3031.9890539</v>
      </c>
      <c r="N163" s="49">
        <f t="shared" si="12"/>
        <v>3.5876470042027946</v>
      </c>
      <c r="O163" s="50">
        <f t="shared" si="13"/>
        <v>0.5201110880237403</v>
      </c>
      <c r="P163" s="51">
        <f t="shared" si="14"/>
        <v>19.208226070634364</v>
      </c>
      <c r="Q163" s="49">
        <f t="shared" si="15"/>
        <v>2.944386783031717</v>
      </c>
      <c r="R163" s="50">
        <f t="shared" si="16"/>
        <v>0.46824109380403595</v>
      </c>
      <c r="S163" s="51">
        <f t="shared" si="17"/>
        <v>28.439145869635425</v>
      </c>
    </row>
    <row r="164" spans="1:19" ht="15">
      <c r="A164" s="39">
        <v>2130405</v>
      </c>
      <c r="B164" s="39" t="s">
        <v>146</v>
      </c>
      <c r="C164" s="39" t="s">
        <v>118</v>
      </c>
      <c r="D164" s="44">
        <v>4</v>
      </c>
      <c r="E164" s="47">
        <v>12055.567191</v>
      </c>
      <c r="F164" s="48">
        <v>1261.2145582</v>
      </c>
      <c r="G164" s="47">
        <f>IF(C164="Pervious",F164*(1-0.25),F164)</f>
        <v>1261.2145582</v>
      </c>
      <c r="H164" s="47">
        <v>585658.33898</v>
      </c>
      <c r="I164" s="47">
        <v>10251.964112</v>
      </c>
      <c r="J164" s="48">
        <v>1157.5287376</v>
      </c>
      <c r="K164" s="47">
        <f>IF(C164="Pervious",J164*(1-0.25),J164)</f>
        <v>1157.5287376</v>
      </c>
      <c r="L164" s="47">
        <v>773398.81679</v>
      </c>
      <c r="M164" s="47">
        <v>1191.7000013</v>
      </c>
      <c r="N164" s="49">
        <f t="shared" si="12"/>
        <v>10.116276896743175</v>
      </c>
      <c r="O164" s="50">
        <f t="shared" si="13"/>
        <v>1.0583322621667939</v>
      </c>
      <c r="P164" s="51">
        <f t="shared" si="14"/>
        <v>491.44779587238224</v>
      </c>
      <c r="Q164" s="49">
        <f t="shared" si="15"/>
        <v>8.602806159953303</v>
      </c>
      <c r="R164" s="50">
        <f t="shared" si="16"/>
        <v>0.9713256157902802</v>
      </c>
      <c r="S164" s="51">
        <f t="shared" si="17"/>
        <v>648.9878458893311</v>
      </c>
    </row>
    <row r="165" spans="1:19" ht="15">
      <c r="A165" s="39">
        <v>2130405</v>
      </c>
      <c r="B165" s="39" t="s">
        <v>146</v>
      </c>
      <c r="C165" s="39" t="s">
        <v>119</v>
      </c>
      <c r="D165" s="44">
        <v>5</v>
      </c>
      <c r="E165" s="47">
        <v>35984.760559</v>
      </c>
      <c r="F165" s="48">
        <v>1572.9061015</v>
      </c>
      <c r="G165" s="47">
        <f>IF(C165="Pervious",F165*(1-0.25),F165)</f>
        <v>1179.679576125</v>
      </c>
      <c r="H165" s="47">
        <v>310679.16437</v>
      </c>
      <c r="I165" s="47">
        <v>31806.631043</v>
      </c>
      <c r="J165" s="48">
        <v>1475.5918654</v>
      </c>
      <c r="K165" s="47">
        <f>IF(C165="Pervious",J165*(1-0.25),J165)</f>
        <v>1106.69389905</v>
      </c>
      <c r="L165" s="47">
        <v>392056.13104</v>
      </c>
      <c r="M165" s="47">
        <v>4433.5999988</v>
      </c>
      <c r="N165" s="49">
        <f t="shared" si="12"/>
        <v>8.116375083169354</v>
      </c>
      <c r="O165" s="50">
        <f t="shared" si="13"/>
        <v>0.26607713290425217</v>
      </c>
      <c r="P165" s="51">
        <f t="shared" si="14"/>
        <v>70.0737920547836</v>
      </c>
      <c r="Q165" s="49">
        <f t="shared" si="15"/>
        <v>7.173996538165102</v>
      </c>
      <c r="R165" s="50">
        <f t="shared" si="16"/>
        <v>0.2496151884133747</v>
      </c>
      <c r="S165" s="51">
        <f t="shared" si="17"/>
        <v>88.42839479116611</v>
      </c>
    </row>
    <row r="166" spans="1:19" ht="15">
      <c r="A166" s="39">
        <v>2130405</v>
      </c>
      <c r="B166" s="39" t="s">
        <v>146</v>
      </c>
      <c r="C166" s="39" t="s">
        <v>120</v>
      </c>
      <c r="D166" s="44">
        <v>6</v>
      </c>
      <c r="E166" s="47">
        <v>48040.327750000004</v>
      </c>
      <c r="F166" s="48">
        <v>2834.1206597</v>
      </c>
      <c r="G166" s="47">
        <v>2440.894134325</v>
      </c>
      <c r="H166" s="47">
        <v>896337.50335</v>
      </c>
      <c r="I166" s="47">
        <v>42058.595155</v>
      </c>
      <c r="J166" s="48">
        <v>2633.1206030000003</v>
      </c>
      <c r="K166" s="47">
        <v>2264.22263665</v>
      </c>
      <c r="L166" s="47">
        <v>1165454.94783</v>
      </c>
      <c r="M166" s="47">
        <v>5625.3000001</v>
      </c>
      <c r="N166" s="49">
        <f t="shared" si="12"/>
        <v>8.540047241773062</v>
      </c>
      <c r="O166" s="50">
        <f t="shared" si="13"/>
        <v>0.4339135929251077</v>
      </c>
      <c r="P166" s="51">
        <f t="shared" si="14"/>
        <v>159.3403913274076</v>
      </c>
      <c r="Q166" s="49">
        <f t="shared" si="15"/>
        <v>7.4766848264541155</v>
      </c>
      <c r="R166" s="50">
        <f t="shared" si="16"/>
        <v>0.40250700169053194</v>
      </c>
      <c r="S166" s="51">
        <f t="shared" si="17"/>
        <v>207.18094107145964</v>
      </c>
    </row>
    <row r="167" spans="1:19" ht="15">
      <c r="A167" s="39">
        <v>2130501</v>
      </c>
      <c r="B167" s="39" t="s">
        <v>147</v>
      </c>
      <c r="C167" s="39" t="s">
        <v>115</v>
      </c>
      <c r="D167" s="44">
        <v>1</v>
      </c>
      <c r="E167" s="47">
        <v>5500.6310593</v>
      </c>
      <c r="F167" s="48">
        <v>167.48117845</v>
      </c>
      <c r="G167" s="47">
        <f>IF(C167="Pervious",F167*(1-0.25),F167)</f>
        <v>167.48117845</v>
      </c>
      <c r="H167" s="47">
        <v>97255.489241</v>
      </c>
      <c r="I167" s="47">
        <v>5500.6310593</v>
      </c>
      <c r="J167" s="48">
        <v>167.48117845</v>
      </c>
      <c r="K167" s="47">
        <f>IF(C167="Pervious",J167*(1-0.25),J167)</f>
        <v>167.48117845</v>
      </c>
      <c r="L167" s="47">
        <v>97255.489241</v>
      </c>
      <c r="M167" s="47">
        <v>3148.5810271</v>
      </c>
      <c r="N167" s="49">
        <f t="shared" si="12"/>
        <v>1.7470190577773872</v>
      </c>
      <c r="O167" s="50">
        <f t="shared" si="13"/>
        <v>0.05319258961687211</v>
      </c>
      <c r="P167" s="51">
        <f t="shared" si="14"/>
        <v>30.88867283513334</v>
      </c>
      <c r="Q167" s="49">
        <f t="shared" si="15"/>
        <v>1.7470190577773872</v>
      </c>
      <c r="R167" s="50">
        <f t="shared" si="16"/>
        <v>0.05319258961687211</v>
      </c>
      <c r="S167" s="51">
        <f t="shared" si="17"/>
        <v>30.88867283513334</v>
      </c>
    </row>
    <row r="168" spans="1:19" ht="15">
      <c r="A168" s="39">
        <v>2130501</v>
      </c>
      <c r="B168" s="39" t="s">
        <v>147</v>
      </c>
      <c r="C168" s="39" t="s">
        <v>116</v>
      </c>
      <c r="D168" s="44">
        <v>2</v>
      </c>
      <c r="E168" s="47">
        <v>77734.58746</v>
      </c>
      <c r="F168" s="48">
        <v>4598.3187309</v>
      </c>
      <c r="G168" s="47">
        <f>IF(C168="Pervious",F168*(1-0.25),F168)</f>
        <v>4598.3187309</v>
      </c>
      <c r="H168" s="47">
        <v>2418421.4147</v>
      </c>
      <c r="I168" s="47">
        <v>77734.58746</v>
      </c>
      <c r="J168" s="48">
        <v>4598.3187309</v>
      </c>
      <c r="K168" s="47">
        <f>IF(C168="Pervious",J168*(1-0.25),J168)</f>
        <v>4598.3187309</v>
      </c>
      <c r="L168" s="47">
        <v>2418421.4147</v>
      </c>
      <c r="M168" s="47">
        <v>4792.9241229</v>
      </c>
      <c r="N168" s="49">
        <f t="shared" si="12"/>
        <v>16.218614246070313</v>
      </c>
      <c r="O168" s="50">
        <f t="shared" si="13"/>
        <v>0.959397355975197</v>
      </c>
      <c r="P168" s="51">
        <f t="shared" si="14"/>
        <v>504.58161921343196</v>
      </c>
      <c r="Q168" s="49">
        <f t="shared" si="15"/>
        <v>16.218614246070313</v>
      </c>
      <c r="R168" s="50">
        <f t="shared" si="16"/>
        <v>0.959397355975197</v>
      </c>
      <c r="S168" s="51">
        <f t="shared" si="17"/>
        <v>504.58161921343196</v>
      </c>
    </row>
    <row r="169" spans="1:19" ht="15">
      <c r="A169" s="39">
        <v>2130501</v>
      </c>
      <c r="B169" s="39" t="s">
        <v>147</v>
      </c>
      <c r="C169" s="39" t="s">
        <v>117</v>
      </c>
      <c r="D169" s="44">
        <v>3</v>
      </c>
      <c r="E169" s="47">
        <v>1033.6080412</v>
      </c>
      <c r="F169" s="48">
        <v>149.26913215</v>
      </c>
      <c r="G169" s="47">
        <f>IF(C169="Pervious",F169*(1-0.25),F169)</f>
        <v>149.26913215</v>
      </c>
      <c r="H169" s="47">
        <v>9456.9046697</v>
      </c>
      <c r="I169" s="47">
        <v>1033.6080412</v>
      </c>
      <c r="J169" s="48">
        <v>149.26913215</v>
      </c>
      <c r="K169" s="47">
        <f>IF(C169="Pervious",J169*(1-0.25),J169)</f>
        <v>149.26913215</v>
      </c>
      <c r="L169" s="47">
        <v>9456.9046697</v>
      </c>
      <c r="M169" s="47">
        <v>299.2940008</v>
      </c>
      <c r="N169" s="49">
        <f t="shared" si="12"/>
        <v>3.4534873349857</v>
      </c>
      <c r="O169" s="50">
        <f t="shared" si="13"/>
        <v>0.49873746801142027</v>
      </c>
      <c r="P169" s="51">
        <f t="shared" si="14"/>
        <v>31.597374636384625</v>
      </c>
      <c r="Q169" s="49">
        <f t="shared" si="15"/>
        <v>3.4534873349857</v>
      </c>
      <c r="R169" s="50">
        <f t="shared" si="16"/>
        <v>0.49873746801142027</v>
      </c>
      <c r="S169" s="51">
        <f t="shared" si="17"/>
        <v>31.597374636384625</v>
      </c>
    </row>
    <row r="170" spans="1:19" ht="15">
      <c r="A170" s="39">
        <v>2130501</v>
      </c>
      <c r="B170" s="39" t="s">
        <v>147</v>
      </c>
      <c r="C170" s="39" t="s">
        <v>118</v>
      </c>
      <c r="D170" s="44">
        <v>4</v>
      </c>
      <c r="E170" s="47">
        <v>8602.499902</v>
      </c>
      <c r="F170" s="48">
        <v>961.53642209</v>
      </c>
      <c r="G170" s="47">
        <f>IF(C170="Pervious",F170*(1-0.25),F170)</f>
        <v>961.53642209</v>
      </c>
      <c r="H170" s="47">
        <v>695154.79773</v>
      </c>
      <c r="I170" s="47">
        <v>8602.499902</v>
      </c>
      <c r="J170" s="48">
        <v>961.53642209</v>
      </c>
      <c r="K170" s="47">
        <f>IF(C170="Pervious",J170*(1-0.25),J170)</f>
        <v>961.53642209</v>
      </c>
      <c r="L170" s="47">
        <v>695154.79773</v>
      </c>
      <c r="M170" s="47">
        <v>918.80000287</v>
      </c>
      <c r="N170" s="49">
        <f t="shared" si="12"/>
        <v>9.362755632486822</v>
      </c>
      <c r="O170" s="50">
        <f t="shared" si="13"/>
        <v>1.0465132989622408</v>
      </c>
      <c r="P170" s="51">
        <f t="shared" si="14"/>
        <v>756.589895035467</v>
      </c>
      <c r="Q170" s="49">
        <f t="shared" si="15"/>
        <v>9.362755632486822</v>
      </c>
      <c r="R170" s="50">
        <f t="shared" si="16"/>
        <v>1.0465132989622408</v>
      </c>
      <c r="S170" s="51">
        <f t="shared" si="17"/>
        <v>756.589895035467</v>
      </c>
    </row>
    <row r="171" spans="1:19" ht="15">
      <c r="A171" s="39">
        <v>2130501</v>
      </c>
      <c r="B171" s="39" t="s">
        <v>147</v>
      </c>
      <c r="C171" s="39" t="s">
        <v>119</v>
      </c>
      <c r="D171" s="44">
        <v>5</v>
      </c>
      <c r="E171" s="47">
        <v>37173.980912</v>
      </c>
      <c r="F171" s="48">
        <v>1469.2342678</v>
      </c>
      <c r="G171" s="47">
        <f>IF(C171="Pervious",F171*(1-0.25),F171)</f>
        <v>1101.9257008499999</v>
      </c>
      <c r="H171" s="47">
        <v>591367.52803</v>
      </c>
      <c r="I171" s="47">
        <v>37173.980912</v>
      </c>
      <c r="J171" s="48">
        <v>1469.2342678</v>
      </c>
      <c r="K171" s="47">
        <f>IF(C171="Pervious",J171*(1-0.25),J171)</f>
        <v>1101.9257008499999</v>
      </c>
      <c r="L171" s="47">
        <v>591367.52803</v>
      </c>
      <c r="M171" s="47">
        <v>5509.0000001</v>
      </c>
      <c r="N171" s="49">
        <f t="shared" si="12"/>
        <v>6.747863661522094</v>
      </c>
      <c r="O171" s="50">
        <f t="shared" si="13"/>
        <v>0.20002281735886687</v>
      </c>
      <c r="P171" s="51">
        <f t="shared" si="14"/>
        <v>107.3457121109576</v>
      </c>
      <c r="Q171" s="49">
        <f t="shared" si="15"/>
        <v>6.747863661522094</v>
      </c>
      <c r="R171" s="50">
        <f t="shared" si="16"/>
        <v>0.20002281735886687</v>
      </c>
      <c r="S171" s="51">
        <f t="shared" si="17"/>
        <v>107.3457121109576</v>
      </c>
    </row>
    <row r="172" spans="1:19" ht="15">
      <c r="A172" s="39">
        <v>2130501</v>
      </c>
      <c r="B172" s="39" t="s">
        <v>147</v>
      </c>
      <c r="C172" s="39" t="s">
        <v>120</v>
      </c>
      <c r="D172" s="44">
        <v>6</v>
      </c>
      <c r="E172" s="47">
        <v>45776.480813999995</v>
      </c>
      <c r="F172" s="48">
        <v>2430.77068989</v>
      </c>
      <c r="G172" s="47">
        <v>2063.46212294</v>
      </c>
      <c r="H172" s="47">
        <v>1286522.32576</v>
      </c>
      <c r="I172" s="47">
        <v>45776.480813999995</v>
      </c>
      <c r="J172" s="48">
        <v>2430.77068989</v>
      </c>
      <c r="K172" s="47">
        <v>2063.46212294</v>
      </c>
      <c r="L172" s="47">
        <v>1286522.32576</v>
      </c>
      <c r="M172" s="47">
        <v>6427.80000297</v>
      </c>
      <c r="N172" s="49">
        <f t="shared" si="12"/>
        <v>7.121640497969558</v>
      </c>
      <c r="O172" s="50">
        <f t="shared" si="13"/>
        <v>0.32102151933578615</v>
      </c>
      <c r="P172" s="51">
        <f t="shared" si="14"/>
        <v>200.14971299131201</v>
      </c>
      <c r="Q172" s="49">
        <f t="shared" si="15"/>
        <v>7.121640497969558</v>
      </c>
      <c r="R172" s="50">
        <f t="shared" si="16"/>
        <v>0.32102151933578615</v>
      </c>
      <c r="S172" s="51">
        <f t="shared" si="17"/>
        <v>200.14971299131201</v>
      </c>
    </row>
    <row r="173" spans="1:19" ht="15">
      <c r="A173" s="39">
        <v>2130502</v>
      </c>
      <c r="B173" s="39" t="s">
        <v>148</v>
      </c>
      <c r="C173" s="39" t="s">
        <v>115</v>
      </c>
      <c r="D173" s="44">
        <v>1</v>
      </c>
      <c r="E173" s="47">
        <v>13502.407227</v>
      </c>
      <c r="F173" s="48">
        <v>437.4281006</v>
      </c>
      <c r="G173" s="47">
        <f>IF(C173="Pervious",F173*(1-0.25),F173)</f>
        <v>437.4281006</v>
      </c>
      <c r="H173" s="47">
        <v>140737.55859</v>
      </c>
      <c r="I173" s="47">
        <v>13502.407227</v>
      </c>
      <c r="J173" s="48">
        <v>437.4281006</v>
      </c>
      <c r="K173" s="47">
        <f>IF(C173="Pervious",J173*(1-0.25),J173)</f>
        <v>437.4281006</v>
      </c>
      <c r="L173" s="47">
        <v>140737.55859</v>
      </c>
      <c r="M173" s="47">
        <v>9553.219238</v>
      </c>
      <c r="N173" s="49">
        <f t="shared" si="12"/>
        <v>1.413388187857267</v>
      </c>
      <c r="O173" s="50">
        <f t="shared" si="13"/>
        <v>0.04578855459110945</v>
      </c>
      <c r="P173" s="51">
        <f t="shared" si="14"/>
        <v>14.731951092484705</v>
      </c>
      <c r="Q173" s="49">
        <f t="shared" si="15"/>
        <v>1.413388187857267</v>
      </c>
      <c r="R173" s="50">
        <f t="shared" si="16"/>
        <v>0.04578855459110945</v>
      </c>
      <c r="S173" s="51">
        <f t="shared" si="17"/>
        <v>14.731951092484705</v>
      </c>
    </row>
    <row r="174" spans="1:19" ht="15">
      <c r="A174" s="39">
        <v>2130502</v>
      </c>
      <c r="B174" s="39" t="s">
        <v>148</v>
      </c>
      <c r="C174" s="39" t="s">
        <v>116</v>
      </c>
      <c r="D174" s="44">
        <v>2</v>
      </c>
      <c r="E174" s="47">
        <v>187432.15017</v>
      </c>
      <c r="F174" s="48">
        <v>10307.309761</v>
      </c>
      <c r="G174" s="47">
        <f>IF(C174="Pervious",F174*(1-0.25),F174)</f>
        <v>10307.309761</v>
      </c>
      <c r="H174" s="47">
        <v>2586815.88</v>
      </c>
      <c r="I174" s="47">
        <v>187432.15017</v>
      </c>
      <c r="J174" s="48">
        <v>10307.309761</v>
      </c>
      <c r="K174" s="47">
        <f>IF(C174="Pervious",J174*(1-0.25),J174)</f>
        <v>10307.309761</v>
      </c>
      <c r="L174" s="47">
        <v>2586815.88</v>
      </c>
      <c r="M174" s="47">
        <v>12065.752908</v>
      </c>
      <c r="N174" s="49">
        <f t="shared" si="12"/>
        <v>15.534227461738105</v>
      </c>
      <c r="O174" s="50">
        <f t="shared" si="13"/>
        <v>0.8542616312129107</v>
      </c>
      <c r="P174" s="51">
        <f t="shared" si="14"/>
        <v>214.39324174166154</v>
      </c>
      <c r="Q174" s="49">
        <f t="shared" si="15"/>
        <v>15.534227461738105</v>
      </c>
      <c r="R174" s="50">
        <f t="shared" si="16"/>
        <v>0.8542616312129107</v>
      </c>
      <c r="S174" s="51">
        <f t="shared" si="17"/>
        <v>214.39324174166154</v>
      </c>
    </row>
    <row r="175" spans="1:19" ht="15">
      <c r="A175" s="39">
        <v>2130502</v>
      </c>
      <c r="B175" s="39" t="s">
        <v>148</v>
      </c>
      <c r="C175" s="39" t="s">
        <v>117</v>
      </c>
      <c r="D175" s="44">
        <v>3</v>
      </c>
      <c r="E175" s="47">
        <v>1716.7853932</v>
      </c>
      <c r="F175" s="48">
        <v>247.72161291</v>
      </c>
      <c r="G175" s="47">
        <f>IF(C175="Pervious",F175*(1-0.25),F175)</f>
        <v>247.72161291</v>
      </c>
      <c r="H175" s="47">
        <v>1757.8655319</v>
      </c>
      <c r="I175" s="47">
        <v>1716.7853932</v>
      </c>
      <c r="J175" s="48">
        <v>247.72161291</v>
      </c>
      <c r="K175" s="47">
        <f>IF(C175="Pervious",J175*(1-0.25),J175)</f>
        <v>247.72161291</v>
      </c>
      <c r="L175" s="47">
        <v>1757.8655319</v>
      </c>
      <c r="M175" s="47">
        <v>533.81400755</v>
      </c>
      <c r="N175" s="49">
        <f t="shared" si="12"/>
        <v>3.216074079957889</v>
      </c>
      <c r="O175" s="50">
        <f t="shared" si="13"/>
        <v>0.46405978375679285</v>
      </c>
      <c r="P175" s="51">
        <f t="shared" si="14"/>
        <v>3.2930299824238842</v>
      </c>
      <c r="Q175" s="49">
        <f t="shared" si="15"/>
        <v>3.216074079957889</v>
      </c>
      <c r="R175" s="50">
        <f t="shared" si="16"/>
        <v>0.46405978375679285</v>
      </c>
      <c r="S175" s="51">
        <f t="shared" si="17"/>
        <v>3.2930299824238842</v>
      </c>
    </row>
    <row r="176" spans="1:19" ht="15">
      <c r="A176" s="39">
        <v>2130502</v>
      </c>
      <c r="B176" s="39" t="s">
        <v>148</v>
      </c>
      <c r="C176" s="39" t="s">
        <v>118</v>
      </c>
      <c r="D176" s="44">
        <v>4</v>
      </c>
      <c r="E176" s="47">
        <v>7320.514589</v>
      </c>
      <c r="F176" s="48">
        <v>847.54693924</v>
      </c>
      <c r="G176" s="47">
        <f>IF(C176="Pervious",F176*(1-0.25),F176)</f>
        <v>847.54693924</v>
      </c>
      <c r="H176" s="47">
        <v>483672.8295</v>
      </c>
      <c r="I176" s="47">
        <v>7320.514589</v>
      </c>
      <c r="J176" s="48">
        <v>847.54693924</v>
      </c>
      <c r="K176" s="47">
        <f>IF(C176="Pervious",J176*(1-0.25),J176)</f>
        <v>847.54693924</v>
      </c>
      <c r="L176" s="47">
        <v>483672.8295</v>
      </c>
      <c r="M176" s="47">
        <v>816.30000076</v>
      </c>
      <c r="N176" s="49">
        <f t="shared" si="12"/>
        <v>8.967921820635036</v>
      </c>
      <c r="O176" s="50">
        <f t="shared" si="13"/>
        <v>1.0382787436615315</v>
      </c>
      <c r="P176" s="51">
        <f t="shared" si="14"/>
        <v>592.5184724362194</v>
      </c>
      <c r="Q176" s="49">
        <f t="shared" si="15"/>
        <v>8.967921820635036</v>
      </c>
      <c r="R176" s="50">
        <f t="shared" si="16"/>
        <v>1.0382787436615315</v>
      </c>
      <c r="S176" s="51">
        <f t="shared" si="17"/>
        <v>592.5184724362194</v>
      </c>
    </row>
    <row r="177" spans="1:19" ht="15">
      <c r="A177" s="39">
        <v>2130502</v>
      </c>
      <c r="B177" s="39" t="s">
        <v>148</v>
      </c>
      <c r="C177" s="39" t="s">
        <v>119</v>
      </c>
      <c r="D177" s="44">
        <v>5</v>
      </c>
      <c r="E177" s="47">
        <v>33886.586766</v>
      </c>
      <c r="F177" s="48">
        <v>1613.9357188</v>
      </c>
      <c r="G177" s="47">
        <f>IF(C177="Pervious",F177*(1-0.25),F177)</f>
        <v>1210.4517891</v>
      </c>
      <c r="H177" s="47">
        <v>363463.49074</v>
      </c>
      <c r="I177" s="47">
        <v>33886.586766</v>
      </c>
      <c r="J177" s="48">
        <v>1613.9357188</v>
      </c>
      <c r="K177" s="47">
        <f>IF(C177="Pervious",J177*(1-0.25),J177)</f>
        <v>1210.4517891</v>
      </c>
      <c r="L177" s="47">
        <v>363463.49074</v>
      </c>
      <c r="M177" s="47">
        <v>4118.6</v>
      </c>
      <c r="N177" s="49">
        <f t="shared" si="12"/>
        <v>8.227695519351235</v>
      </c>
      <c r="O177" s="50">
        <f t="shared" si="13"/>
        <v>0.2938988464769582</v>
      </c>
      <c r="P177" s="51">
        <f t="shared" si="14"/>
        <v>88.24928148885542</v>
      </c>
      <c r="Q177" s="49">
        <f t="shared" si="15"/>
        <v>8.227695519351235</v>
      </c>
      <c r="R177" s="50">
        <f t="shared" si="16"/>
        <v>0.2938988464769582</v>
      </c>
      <c r="S177" s="51">
        <f t="shared" si="17"/>
        <v>88.24928148885542</v>
      </c>
    </row>
    <row r="178" spans="1:19" ht="15">
      <c r="A178" s="39">
        <v>2130502</v>
      </c>
      <c r="B178" s="39" t="s">
        <v>148</v>
      </c>
      <c r="C178" s="39" t="s">
        <v>120</v>
      </c>
      <c r="D178" s="44">
        <v>6</v>
      </c>
      <c r="E178" s="47">
        <v>41207.101355</v>
      </c>
      <c r="F178" s="48">
        <v>2461.48265804</v>
      </c>
      <c r="G178" s="47">
        <v>2057.99872834</v>
      </c>
      <c r="H178" s="47">
        <v>847136.32024</v>
      </c>
      <c r="I178" s="47">
        <v>41207.101355</v>
      </c>
      <c r="J178" s="48">
        <v>2461.48265804</v>
      </c>
      <c r="K178" s="47">
        <v>2057.99872834</v>
      </c>
      <c r="L178" s="47">
        <v>847136.32024</v>
      </c>
      <c r="M178" s="47">
        <v>4934.900000760001</v>
      </c>
      <c r="N178" s="49">
        <f t="shared" si="12"/>
        <v>8.350139080559664</v>
      </c>
      <c r="O178" s="50">
        <f t="shared" si="13"/>
        <v>0.41702946929483015</v>
      </c>
      <c r="P178" s="51">
        <f t="shared" si="14"/>
        <v>171.6623072624646</v>
      </c>
      <c r="Q178" s="49">
        <f t="shared" si="15"/>
        <v>8.350139080559664</v>
      </c>
      <c r="R178" s="50">
        <f t="shared" si="16"/>
        <v>0.41702946929483015</v>
      </c>
      <c r="S178" s="51">
        <f t="shared" si="17"/>
        <v>171.6623072624646</v>
      </c>
    </row>
    <row r="179" spans="1:19" ht="15">
      <c r="A179" s="39">
        <v>2130503</v>
      </c>
      <c r="B179" s="39" t="s">
        <v>149</v>
      </c>
      <c r="C179" s="39" t="s">
        <v>115</v>
      </c>
      <c r="D179" s="44">
        <v>1</v>
      </c>
      <c r="E179" s="47">
        <v>28174.165127</v>
      </c>
      <c r="F179" s="48">
        <v>850.94482134</v>
      </c>
      <c r="G179" s="47">
        <f>IF(C179="Pervious",F179*(1-0.25),F179)</f>
        <v>850.94482134</v>
      </c>
      <c r="H179" s="47">
        <v>326623.44642</v>
      </c>
      <c r="I179" s="47">
        <v>28174.165127</v>
      </c>
      <c r="J179" s="48">
        <v>850.94482134</v>
      </c>
      <c r="K179" s="47">
        <f>IF(C179="Pervious",J179*(1-0.25),J179)</f>
        <v>850.94482134</v>
      </c>
      <c r="L179" s="47">
        <v>326623.44642</v>
      </c>
      <c r="M179" s="47">
        <v>15691.720802</v>
      </c>
      <c r="N179" s="49">
        <f t="shared" si="12"/>
        <v>1.7954796342928203</v>
      </c>
      <c r="O179" s="50">
        <f t="shared" si="13"/>
        <v>0.05422890402380484</v>
      </c>
      <c r="P179" s="51">
        <f t="shared" si="14"/>
        <v>20.81501771165658</v>
      </c>
      <c r="Q179" s="49">
        <f t="shared" si="15"/>
        <v>1.7954796342928203</v>
      </c>
      <c r="R179" s="50">
        <f t="shared" si="16"/>
        <v>0.05422890402380484</v>
      </c>
      <c r="S179" s="51">
        <f t="shared" si="17"/>
        <v>20.81501771165658</v>
      </c>
    </row>
    <row r="180" spans="1:19" ht="15">
      <c r="A180" s="39">
        <v>2130503</v>
      </c>
      <c r="B180" s="39" t="s">
        <v>149</v>
      </c>
      <c r="C180" s="39" t="s">
        <v>116</v>
      </c>
      <c r="D180" s="44">
        <v>2</v>
      </c>
      <c r="E180" s="47">
        <v>443948.68162</v>
      </c>
      <c r="F180" s="48">
        <v>25694.633711</v>
      </c>
      <c r="G180" s="47">
        <f>IF(C180="Pervious",F180*(1-0.25),F180)</f>
        <v>25694.633711</v>
      </c>
      <c r="H180" s="47">
        <v>8994015.8932</v>
      </c>
      <c r="I180" s="47">
        <v>443948.68162</v>
      </c>
      <c r="J180" s="48">
        <v>25694.633711</v>
      </c>
      <c r="K180" s="47">
        <f>IF(C180="Pervious",J180*(1-0.25),J180)</f>
        <v>25694.633711</v>
      </c>
      <c r="L180" s="47">
        <v>8994015.8932</v>
      </c>
      <c r="M180" s="47">
        <v>27644.555685</v>
      </c>
      <c r="N180" s="49">
        <f t="shared" si="12"/>
        <v>16.059172253612584</v>
      </c>
      <c r="O180" s="50">
        <f t="shared" si="13"/>
        <v>0.9294645211079289</v>
      </c>
      <c r="P180" s="51">
        <f t="shared" si="14"/>
        <v>325.34492489890783</v>
      </c>
      <c r="Q180" s="49">
        <f t="shared" si="15"/>
        <v>16.059172253612584</v>
      </c>
      <c r="R180" s="50">
        <f t="shared" si="16"/>
        <v>0.9294645211079289</v>
      </c>
      <c r="S180" s="51">
        <f t="shared" si="17"/>
        <v>325.34492489890783</v>
      </c>
    </row>
    <row r="181" spans="1:19" ht="15">
      <c r="A181" s="39">
        <v>2130503</v>
      </c>
      <c r="B181" s="39" t="s">
        <v>149</v>
      </c>
      <c r="C181" s="39" t="s">
        <v>117</v>
      </c>
      <c r="D181" s="44">
        <v>3</v>
      </c>
      <c r="E181" s="47">
        <v>5469.8844741</v>
      </c>
      <c r="F181" s="48">
        <v>788.69780781</v>
      </c>
      <c r="G181" s="47">
        <f>IF(C181="Pervious",F181*(1-0.25),F181)</f>
        <v>788.69780781</v>
      </c>
      <c r="H181" s="47">
        <v>29078.264724</v>
      </c>
      <c r="I181" s="47">
        <v>5469.8844741</v>
      </c>
      <c r="J181" s="48">
        <v>788.69780781</v>
      </c>
      <c r="K181" s="47">
        <f>IF(C181="Pervious",J181*(1-0.25),J181)</f>
        <v>788.69780781</v>
      </c>
      <c r="L181" s="47">
        <v>29078.264724</v>
      </c>
      <c r="M181" s="47">
        <v>1602.1189695</v>
      </c>
      <c r="N181" s="49">
        <f t="shared" si="12"/>
        <v>3.4141562382268518</v>
      </c>
      <c r="O181" s="50">
        <f t="shared" si="13"/>
        <v>0.49228417041722067</v>
      </c>
      <c r="P181" s="51">
        <f t="shared" si="14"/>
        <v>18.149878553073332</v>
      </c>
      <c r="Q181" s="49">
        <f t="shared" si="15"/>
        <v>3.4141562382268518</v>
      </c>
      <c r="R181" s="50">
        <f t="shared" si="16"/>
        <v>0.49228417041722067</v>
      </c>
      <c r="S181" s="51">
        <f t="shared" si="17"/>
        <v>18.149878553073332</v>
      </c>
    </row>
    <row r="182" spans="1:19" ht="15">
      <c r="A182" s="39">
        <v>2130503</v>
      </c>
      <c r="B182" s="39" t="s">
        <v>149</v>
      </c>
      <c r="C182" s="39" t="s">
        <v>118</v>
      </c>
      <c r="D182" s="44">
        <v>4</v>
      </c>
      <c r="E182" s="47">
        <v>8212.3313063</v>
      </c>
      <c r="F182" s="48">
        <v>927.05207192</v>
      </c>
      <c r="G182" s="47">
        <f>IF(C182="Pervious",F182*(1-0.25),F182)</f>
        <v>927.05207192</v>
      </c>
      <c r="H182" s="47">
        <v>553834.67944</v>
      </c>
      <c r="I182" s="47">
        <v>8212.3313063</v>
      </c>
      <c r="J182" s="48">
        <v>927.05207192</v>
      </c>
      <c r="K182" s="47">
        <f>IF(C182="Pervious",J182*(1-0.25),J182)</f>
        <v>927.05207192</v>
      </c>
      <c r="L182" s="47">
        <v>553834.67944</v>
      </c>
      <c r="M182" s="47">
        <v>887.90000075</v>
      </c>
      <c r="N182" s="49">
        <f t="shared" si="12"/>
        <v>9.249162404959037</v>
      </c>
      <c r="O182" s="50">
        <f t="shared" si="13"/>
        <v>1.0440951358676975</v>
      </c>
      <c r="P182" s="51">
        <f t="shared" si="14"/>
        <v>623.7579445570238</v>
      </c>
      <c r="Q182" s="49">
        <f t="shared" si="15"/>
        <v>9.249162404959037</v>
      </c>
      <c r="R182" s="50">
        <f t="shared" si="16"/>
        <v>1.0440951358676975</v>
      </c>
      <c r="S182" s="51">
        <f t="shared" si="17"/>
        <v>623.7579445570238</v>
      </c>
    </row>
    <row r="183" spans="1:19" ht="15">
      <c r="A183" s="39">
        <v>2130503</v>
      </c>
      <c r="B183" s="39" t="s">
        <v>149</v>
      </c>
      <c r="C183" s="39" t="s">
        <v>119</v>
      </c>
      <c r="D183" s="44">
        <v>5</v>
      </c>
      <c r="E183" s="47">
        <v>29231.719194</v>
      </c>
      <c r="F183" s="48">
        <v>1209.8376254</v>
      </c>
      <c r="G183" s="47">
        <f>IF(C183="Pervious",F183*(1-0.25),F183)</f>
        <v>907.37821905</v>
      </c>
      <c r="H183" s="47">
        <v>381482.26856</v>
      </c>
      <c r="I183" s="47">
        <v>29231.719194</v>
      </c>
      <c r="J183" s="48">
        <v>1209.8376254</v>
      </c>
      <c r="K183" s="47">
        <f>IF(C183="Pervious",J183*(1-0.25),J183)</f>
        <v>907.37821905</v>
      </c>
      <c r="L183" s="47">
        <v>381482.26856</v>
      </c>
      <c r="M183" s="47">
        <v>4153.0000029</v>
      </c>
      <c r="N183" s="49">
        <f t="shared" si="12"/>
        <v>7.038699536139603</v>
      </c>
      <c r="O183" s="50">
        <f t="shared" si="13"/>
        <v>0.218487411128434</v>
      </c>
      <c r="P183" s="51">
        <f t="shared" si="14"/>
        <v>91.85703546679859</v>
      </c>
      <c r="Q183" s="49">
        <f t="shared" si="15"/>
        <v>7.038699536139603</v>
      </c>
      <c r="R183" s="50">
        <f t="shared" si="16"/>
        <v>0.218487411128434</v>
      </c>
      <c r="S183" s="51">
        <f t="shared" si="17"/>
        <v>91.85703546679859</v>
      </c>
    </row>
    <row r="184" spans="1:19" ht="15">
      <c r="A184" s="39">
        <v>2130503</v>
      </c>
      <c r="B184" s="39" t="s">
        <v>149</v>
      </c>
      <c r="C184" s="39" t="s">
        <v>120</v>
      </c>
      <c r="D184" s="44">
        <v>6</v>
      </c>
      <c r="E184" s="47">
        <v>37444.0505003</v>
      </c>
      <c r="F184" s="48">
        <v>2136.88969732</v>
      </c>
      <c r="G184" s="47">
        <v>1834.43029097</v>
      </c>
      <c r="H184" s="47">
        <v>935316.948</v>
      </c>
      <c r="I184" s="47">
        <v>37444.0505003</v>
      </c>
      <c r="J184" s="48">
        <v>2136.88969732</v>
      </c>
      <c r="K184" s="47">
        <v>1834.43029097</v>
      </c>
      <c r="L184" s="47">
        <v>935316.948</v>
      </c>
      <c r="M184" s="47">
        <v>5040.90000365</v>
      </c>
      <c r="N184" s="49">
        <f t="shared" si="12"/>
        <v>7.428048656626321</v>
      </c>
      <c r="O184" s="50">
        <f t="shared" si="13"/>
        <v>0.3639092800178006</v>
      </c>
      <c r="P184" s="51">
        <f t="shared" si="14"/>
        <v>185.545626241893</v>
      </c>
      <c r="Q184" s="49">
        <f t="shared" si="15"/>
        <v>7.428048656626321</v>
      </c>
      <c r="R184" s="50">
        <f t="shared" si="16"/>
        <v>0.3639092800178006</v>
      </c>
      <c r="S184" s="51">
        <f t="shared" si="17"/>
        <v>185.545626241893</v>
      </c>
    </row>
    <row r="185" spans="1:19" ht="15">
      <c r="A185" s="39">
        <v>2130504</v>
      </c>
      <c r="B185" s="39" t="s">
        <v>150</v>
      </c>
      <c r="C185" s="39" t="s">
        <v>115</v>
      </c>
      <c r="D185" s="44">
        <v>1</v>
      </c>
      <c r="E185" s="47">
        <v>5289.748047</v>
      </c>
      <c r="F185" s="48">
        <v>154.4342041</v>
      </c>
      <c r="G185" s="47">
        <f>IF(C185="Pervious",F185*(1-0.25),F185)</f>
        <v>154.4342041</v>
      </c>
      <c r="H185" s="47">
        <v>101678.2031</v>
      </c>
      <c r="I185" s="47">
        <v>5289.748047</v>
      </c>
      <c r="J185" s="48">
        <v>154.4342041</v>
      </c>
      <c r="K185" s="47">
        <f>IF(C185="Pervious",J185*(1-0.25),J185)</f>
        <v>154.4342041</v>
      </c>
      <c r="L185" s="47">
        <v>101678.2031</v>
      </c>
      <c r="M185" s="47">
        <v>2580.104004</v>
      </c>
      <c r="N185" s="49">
        <f t="shared" si="12"/>
        <v>2.0502072935041267</v>
      </c>
      <c r="O185" s="50">
        <f t="shared" si="13"/>
        <v>0.059855805758441044</v>
      </c>
      <c r="P185" s="51">
        <f t="shared" si="14"/>
        <v>39.40856761679596</v>
      </c>
      <c r="Q185" s="49">
        <f t="shared" si="15"/>
        <v>2.0502072935041267</v>
      </c>
      <c r="R185" s="50">
        <f t="shared" si="16"/>
        <v>0.059855805758441044</v>
      </c>
      <c r="S185" s="51">
        <f t="shared" si="17"/>
        <v>39.40856761679596</v>
      </c>
    </row>
    <row r="186" spans="1:19" ht="15">
      <c r="A186" s="39">
        <v>2130504</v>
      </c>
      <c r="B186" s="39" t="s">
        <v>150</v>
      </c>
      <c r="C186" s="39" t="s">
        <v>116</v>
      </c>
      <c r="D186" s="44">
        <v>2</v>
      </c>
      <c r="E186" s="47">
        <v>26886.467807</v>
      </c>
      <c r="F186" s="48">
        <v>1616.2107029</v>
      </c>
      <c r="G186" s="47">
        <f>IF(C186="Pervious",F186*(1-0.25),F186)</f>
        <v>1616.2107029</v>
      </c>
      <c r="H186" s="47">
        <v>1066292.9338</v>
      </c>
      <c r="I186" s="47">
        <v>26886.467807</v>
      </c>
      <c r="J186" s="48">
        <v>1616.2107029</v>
      </c>
      <c r="K186" s="47">
        <f>IF(C186="Pervious",J186*(1-0.25),J186)</f>
        <v>1616.2107029</v>
      </c>
      <c r="L186" s="47">
        <v>1066292.9338</v>
      </c>
      <c r="M186" s="47">
        <v>1630.3890165</v>
      </c>
      <c r="N186" s="49">
        <f t="shared" si="12"/>
        <v>16.490829817240737</v>
      </c>
      <c r="O186" s="50">
        <f t="shared" si="13"/>
        <v>0.9913037235552303</v>
      </c>
      <c r="P186" s="51">
        <f t="shared" si="14"/>
        <v>654.0113574176547</v>
      </c>
      <c r="Q186" s="49">
        <f t="shared" si="15"/>
        <v>16.490829817240737</v>
      </c>
      <c r="R186" s="50">
        <f t="shared" si="16"/>
        <v>0.9913037235552303</v>
      </c>
      <c r="S186" s="51">
        <f t="shared" si="17"/>
        <v>654.0113574176547</v>
      </c>
    </row>
    <row r="187" spans="1:19" ht="15">
      <c r="A187" s="39">
        <v>2130504</v>
      </c>
      <c r="B187" s="39" t="s">
        <v>150</v>
      </c>
      <c r="C187" s="39" t="s">
        <v>117</v>
      </c>
      <c r="D187" s="44">
        <v>3</v>
      </c>
      <c r="E187" s="47">
        <v>397.10880848</v>
      </c>
      <c r="F187" s="48">
        <v>57.238767147</v>
      </c>
      <c r="G187" s="47">
        <f>IF(C187="Pervious",F187*(1-0.25),F187)</f>
        <v>57.238767147</v>
      </c>
      <c r="H187" s="47">
        <v>4820.2935487</v>
      </c>
      <c r="I187" s="47">
        <v>397.10880848</v>
      </c>
      <c r="J187" s="48">
        <v>57.238767147</v>
      </c>
      <c r="K187" s="47">
        <f>IF(C187="Pervious",J187*(1-0.25),J187)</f>
        <v>57.238767147</v>
      </c>
      <c r="L187" s="47">
        <v>4820.2935487</v>
      </c>
      <c r="M187" s="47">
        <v>112.87100181</v>
      </c>
      <c r="N187" s="49">
        <f t="shared" si="12"/>
        <v>3.5182536002335496</v>
      </c>
      <c r="O187" s="50">
        <f t="shared" si="13"/>
        <v>0.5071166750460155</v>
      </c>
      <c r="P187" s="51">
        <f t="shared" si="14"/>
        <v>42.70621746420026</v>
      </c>
      <c r="Q187" s="49">
        <f t="shared" si="15"/>
        <v>3.5182536002335496</v>
      </c>
      <c r="R187" s="50">
        <f t="shared" si="16"/>
        <v>0.5071166750460155</v>
      </c>
      <c r="S187" s="51">
        <f t="shared" si="17"/>
        <v>42.70621746420026</v>
      </c>
    </row>
    <row r="188" spans="1:19" ht="15">
      <c r="A188" s="39">
        <v>2130504</v>
      </c>
      <c r="B188" s="39" t="s">
        <v>150</v>
      </c>
      <c r="C188" s="39" t="s">
        <v>118</v>
      </c>
      <c r="D188" s="44">
        <v>4</v>
      </c>
      <c r="E188" s="47">
        <v>3318.133781</v>
      </c>
      <c r="F188" s="48">
        <v>369.8360071</v>
      </c>
      <c r="G188" s="47">
        <f>IF(C188="Pervious",F188*(1-0.25),F188)</f>
        <v>369.8360071</v>
      </c>
      <c r="H188" s="47">
        <v>363969.50451</v>
      </c>
      <c r="I188" s="47">
        <v>3318.133781</v>
      </c>
      <c r="J188" s="48">
        <v>369.8360071</v>
      </c>
      <c r="K188" s="47">
        <f>IF(C188="Pervious",J188*(1-0.25),J188)</f>
        <v>369.8360071</v>
      </c>
      <c r="L188" s="47">
        <v>363969.50451</v>
      </c>
      <c r="M188" s="47">
        <v>353.2</v>
      </c>
      <c r="N188" s="49">
        <f t="shared" si="12"/>
        <v>9.394489753680634</v>
      </c>
      <c r="O188" s="50">
        <f t="shared" si="13"/>
        <v>1.0471008128539072</v>
      </c>
      <c r="P188" s="51">
        <f t="shared" si="14"/>
        <v>1030.4912358720271</v>
      </c>
      <c r="Q188" s="49">
        <f t="shared" si="15"/>
        <v>9.394489753680634</v>
      </c>
      <c r="R188" s="50">
        <f t="shared" si="16"/>
        <v>1.0471008128539072</v>
      </c>
      <c r="S188" s="51">
        <f t="shared" si="17"/>
        <v>1030.4912358720271</v>
      </c>
    </row>
    <row r="189" spans="1:19" ht="15">
      <c r="A189" s="39">
        <v>2130504</v>
      </c>
      <c r="B189" s="39" t="s">
        <v>150</v>
      </c>
      <c r="C189" s="39" t="s">
        <v>119</v>
      </c>
      <c r="D189" s="44">
        <v>5</v>
      </c>
      <c r="E189" s="47">
        <v>13689.061142</v>
      </c>
      <c r="F189" s="48">
        <v>526.60412819</v>
      </c>
      <c r="G189" s="47">
        <f>IF(C189="Pervious",F189*(1-0.25),F189)</f>
        <v>394.9530961425</v>
      </c>
      <c r="H189" s="47">
        <v>301770.9429</v>
      </c>
      <c r="I189" s="47">
        <v>13689.061142</v>
      </c>
      <c r="J189" s="48">
        <v>526.60412819</v>
      </c>
      <c r="K189" s="47">
        <f>IF(C189="Pervious",J189*(1-0.25),J189)</f>
        <v>394.9530961425</v>
      </c>
      <c r="L189" s="47">
        <v>301770.9429</v>
      </c>
      <c r="M189" s="47">
        <v>2076.3</v>
      </c>
      <c r="N189" s="49">
        <f t="shared" si="12"/>
        <v>6.593007340943023</v>
      </c>
      <c r="O189" s="50">
        <f t="shared" si="13"/>
        <v>0.19021966774671287</v>
      </c>
      <c r="P189" s="51">
        <f t="shared" si="14"/>
        <v>145.34072287241727</v>
      </c>
      <c r="Q189" s="49">
        <f t="shared" si="15"/>
        <v>6.593007340943023</v>
      </c>
      <c r="R189" s="50">
        <f t="shared" si="16"/>
        <v>0.19021966774671287</v>
      </c>
      <c r="S189" s="51">
        <f t="shared" si="17"/>
        <v>145.34072287241727</v>
      </c>
    </row>
    <row r="190" spans="1:19" ht="15">
      <c r="A190" s="39">
        <v>2130504</v>
      </c>
      <c r="B190" s="39" t="s">
        <v>150</v>
      </c>
      <c r="C190" s="39" t="s">
        <v>120</v>
      </c>
      <c r="D190" s="44">
        <v>6</v>
      </c>
      <c r="E190" s="47">
        <v>17007.194923</v>
      </c>
      <c r="F190" s="48">
        <v>896.44013529</v>
      </c>
      <c r="G190" s="47">
        <v>764.7891032425</v>
      </c>
      <c r="H190" s="47">
        <v>665740.44741</v>
      </c>
      <c r="I190" s="47">
        <v>17007.194923</v>
      </c>
      <c r="J190" s="48">
        <v>896.44013529</v>
      </c>
      <c r="K190" s="47">
        <v>764.7891032425</v>
      </c>
      <c r="L190" s="47">
        <v>665740.44741</v>
      </c>
      <c r="M190" s="47">
        <v>2429.5</v>
      </c>
      <c r="N190" s="49">
        <f t="shared" si="12"/>
        <v>7.00028603539823</v>
      </c>
      <c r="O190" s="50">
        <f t="shared" si="13"/>
        <v>0.3147927982064211</v>
      </c>
      <c r="P190" s="51">
        <f t="shared" si="14"/>
        <v>274.0236457748508</v>
      </c>
      <c r="Q190" s="49">
        <f t="shared" si="15"/>
        <v>7.00028603539823</v>
      </c>
      <c r="R190" s="50">
        <f t="shared" si="16"/>
        <v>0.3147927982064211</v>
      </c>
      <c r="S190" s="51">
        <f t="shared" si="17"/>
        <v>274.0236457748508</v>
      </c>
    </row>
    <row r="191" spans="1:19" ht="15">
      <c r="A191" s="39">
        <v>2130505</v>
      </c>
      <c r="B191" s="39" t="s">
        <v>151</v>
      </c>
      <c r="C191" s="39" t="s">
        <v>115</v>
      </c>
      <c r="D191" s="44">
        <v>1</v>
      </c>
      <c r="E191" s="47">
        <v>27497.342349</v>
      </c>
      <c r="F191" s="48">
        <v>814.232578</v>
      </c>
      <c r="G191" s="47">
        <f>IF(C191="Pervious",F191*(1-0.25),F191)</f>
        <v>814.232578</v>
      </c>
      <c r="H191" s="47">
        <v>426809.31233</v>
      </c>
      <c r="I191" s="47">
        <v>27497.342349</v>
      </c>
      <c r="J191" s="48">
        <v>814.232578</v>
      </c>
      <c r="K191" s="47">
        <f>IF(C191="Pervious",J191*(1-0.25),J191)</f>
        <v>814.232578</v>
      </c>
      <c r="L191" s="47">
        <v>426809.31233</v>
      </c>
      <c r="M191" s="47">
        <v>14910.775013</v>
      </c>
      <c r="N191" s="49">
        <f t="shared" si="12"/>
        <v>1.844125628951303</v>
      </c>
      <c r="O191" s="50">
        <f t="shared" si="13"/>
        <v>0.0546069924125412</v>
      </c>
      <c r="P191" s="51">
        <f t="shared" si="14"/>
        <v>28.624220535678734</v>
      </c>
      <c r="Q191" s="49">
        <f t="shared" si="15"/>
        <v>1.844125628951303</v>
      </c>
      <c r="R191" s="50">
        <f t="shared" si="16"/>
        <v>0.0546069924125412</v>
      </c>
      <c r="S191" s="51">
        <f t="shared" si="17"/>
        <v>28.624220535678734</v>
      </c>
    </row>
    <row r="192" spans="1:19" ht="15">
      <c r="A192" s="39">
        <v>2130505</v>
      </c>
      <c r="B192" s="39" t="s">
        <v>151</v>
      </c>
      <c r="C192" s="39" t="s">
        <v>116</v>
      </c>
      <c r="D192" s="44">
        <v>2</v>
      </c>
      <c r="E192" s="47">
        <v>277557.81474</v>
      </c>
      <c r="F192" s="48">
        <v>15569.809682</v>
      </c>
      <c r="G192" s="47">
        <f>IF(C192="Pervious",F192*(1-0.25),F192)</f>
        <v>15569.809682</v>
      </c>
      <c r="H192" s="47">
        <v>10039576.742</v>
      </c>
      <c r="I192" s="47">
        <v>277557.81474</v>
      </c>
      <c r="J192" s="48">
        <v>15569.809682</v>
      </c>
      <c r="K192" s="47">
        <f>IF(C192="Pervious",J192*(1-0.25),J192)</f>
        <v>15569.809682</v>
      </c>
      <c r="L192" s="47">
        <v>10039576.742</v>
      </c>
      <c r="M192" s="47">
        <v>16967.838081</v>
      </c>
      <c r="N192" s="49">
        <f t="shared" si="12"/>
        <v>16.357877380430665</v>
      </c>
      <c r="O192" s="50">
        <f t="shared" si="13"/>
        <v>0.9176071581820747</v>
      </c>
      <c r="P192" s="51">
        <f t="shared" si="14"/>
        <v>591.6827290591588</v>
      </c>
      <c r="Q192" s="49">
        <f t="shared" si="15"/>
        <v>16.357877380430665</v>
      </c>
      <c r="R192" s="50">
        <f t="shared" si="16"/>
        <v>0.9176071581820747</v>
      </c>
      <c r="S192" s="51">
        <f t="shared" si="17"/>
        <v>591.6827290591588</v>
      </c>
    </row>
    <row r="193" spans="1:19" ht="15">
      <c r="A193" s="39">
        <v>2130505</v>
      </c>
      <c r="B193" s="39" t="s">
        <v>151</v>
      </c>
      <c r="C193" s="39" t="s">
        <v>117</v>
      </c>
      <c r="D193" s="44">
        <v>3</v>
      </c>
      <c r="E193" s="47">
        <v>4155.4131058</v>
      </c>
      <c r="F193" s="48">
        <v>501.02677546</v>
      </c>
      <c r="G193" s="47">
        <f>IF(C193="Pervious",F193*(1-0.25),F193)</f>
        <v>501.02677546</v>
      </c>
      <c r="H193" s="47">
        <v>122936.75871</v>
      </c>
      <c r="I193" s="47">
        <v>4155.4131058</v>
      </c>
      <c r="J193" s="48">
        <v>501.02677546</v>
      </c>
      <c r="K193" s="47">
        <f>IF(C193="Pervious",J193*(1-0.25),J193)</f>
        <v>501.02677546</v>
      </c>
      <c r="L193" s="47">
        <v>122936.75871</v>
      </c>
      <c r="M193" s="47">
        <v>1030.4329888</v>
      </c>
      <c r="N193" s="49">
        <f t="shared" si="12"/>
        <v>4.032686405584922</v>
      </c>
      <c r="O193" s="50">
        <f t="shared" si="13"/>
        <v>0.4862293627104032</v>
      </c>
      <c r="P193" s="51">
        <f t="shared" si="14"/>
        <v>119.30592289476981</v>
      </c>
      <c r="Q193" s="49">
        <f t="shared" si="15"/>
        <v>4.032686405584922</v>
      </c>
      <c r="R193" s="50">
        <f t="shared" si="16"/>
        <v>0.4862293627104032</v>
      </c>
      <c r="S193" s="51">
        <f t="shared" si="17"/>
        <v>119.30592289476981</v>
      </c>
    </row>
    <row r="194" spans="1:19" ht="15">
      <c r="A194" s="39">
        <v>2130505</v>
      </c>
      <c r="B194" s="39" t="s">
        <v>151</v>
      </c>
      <c r="C194" s="39" t="s">
        <v>118</v>
      </c>
      <c r="D194" s="44">
        <v>4</v>
      </c>
      <c r="E194" s="47">
        <v>10244.571082</v>
      </c>
      <c r="F194" s="48">
        <v>1132.1735922</v>
      </c>
      <c r="G194" s="47">
        <f>IF(C194="Pervious",F194*(1-0.25),F194)</f>
        <v>1132.1735922</v>
      </c>
      <c r="H194" s="47">
        <v>812399.6977</v>
      </c>
      <c r="I194" s="47">
        <v>10244.571082</v>
      </c>
      <c r="J194" s="48">
        <v>1132.1735922</v>
      </c>
      <c r="K194" s="47">
        <f>IF(C194="Pervious",J194*(1-0.25),J194)</f>
        <v>1132.1735922</v>
      </c>
      <c r="L194" s="47">
        <v>812399.6977</v>
      </c>
      <c r="M194" s="47">
        <v>1076.9000038</v>
      </c>
      <c r="N194" s="49">
        <f t="shared" si="12"/>
        <v>9.513019821571664</v>
      </c>
      <c r="O194" s="50">
        <f t="shared" si="13"/>
        <v>1.051326574616918</v>
      </c>
      <c r="P194" s="51">
        <f t="shared" si="14"/>
        <v>754.3873106447472</v>
      </c>
      <c r="Q194" s="49">
        <f t="shared" si="15"/>
        <v>9.513019821571664</v>
      </c>
      <c r="R194" s="50">
        <f t="shared" si="16"/>
        <v>1.051326574616918</v>
      </c>
      <c r="S194" s="51">
        <f t="shared" si="17"/>
        <v>754.3873106447472</v>
      </c>
    </row>
    <row r="195" spans="1:19" ht="15">
      <c r="A195" s="39">
        <v>2130505</v>
      </c>
      <c r="B195" s="39" t="s">
        <v>151</v>
      </c>
      <c r="C195" s="39" t="s">
        <v>119</v>
      </c>
      <c r="D195" s="44">
        <v>5</v>
      </c>
      <c r="E195" s="47">
        <v>33245.445172</v>
      </c>
      <c r="F195" s="48">
        <v>1394.5493893</v>
      </c>
      <c r="G195" s="47">
        <f>IF(C195="Pervious",F195*(1-0.25),F195)</f>
        <v>1045.912041975</v>
      </c>
      <c r="H195" s="47">
        <v>505966.67214</v>
      </c>
      <c r="I195" s="47">
        <v>33245.445172</v>
      </c>
      <c r="J195" s="48">
        <v>1394.5493893</v>
      </c>
      <c r="K195" s="47">
        <f>IF(C195="Pervious",J195*(1-0.25),J195)</f>
        <v>1045.912041975</v>
      </c>
      <c r="L195" s="47">
        <v>505966.67214</v>
      </c>
      <c r="M195" s="47">
        <v>4639.8000001</v>
      </c>
      <c r="N195" s="49">
        <f t="shared" si="12"/>
        <v>7.165275479823155</v>
      </c>
      <c r="O195" s="50">
        <f t="shared" si="13"/>
        <v>0.22542179446365312</v>
      </c>
      <c r="P195" s="51">
        <f t="shared" si="14"/>
        <v>109.04924180548623</v>
      </c>
      <c r="Q195" s="49">
        <f t="shared" si="15"/>
        <v>7.165275479823155</v>
      </c>
      <c r="R195" s="50">
        <f t="shared" si="16"/>
        <v>0.22542179446365312</v>
      </c>
      <c r="S195" s="51">
        <f t="shared" si="17"/>
        <v>109.04924180548623</v>
      </c>
    </row>
    <row r="196" spans="1:19" ht="15">
      <c r="A196" s="39">
        <v>2130505</v>
      </c>
      <c r="B196" s="39" t="s">
        <v>151</v>
      </c>
      <c r="C196" s="39" t="s">
        <v>120</v>
      </c>
      <c r="D196" s="44">
        <v>6</v>
      </c>
      <c r="E196" s="47">
        <v>43490.016254</v>
      </c>
      <c r="F196" s="48">
        <v>2526.7229815</v>
      </c>
      <c r="G196" s="47">
        <v>2178.085634175</v>
      </c>
      <c r="H196" s="47">
        <v>1318366.36984</v>
      </c>
      <c r="I196" s="47">
        <v>43490.016254</v>
      </c>
      <c r="J196" s="48">
        <v>2526.7229815</v>
      </c>
      <c r="K196" s="47">
        <v>2178.085634175</v>
      </c>
      <c r="L196" s="47">
        <v>1318366.36984</v>
      </c>
      <c r="M196" s="47">
        <v>5716.7000038999995</v>
      </c>
      <c r="N196" s="49">
        <f t="shared" si="12"/>
        <v>7.607538654176467</v>
      </c>
      <c r="O196" s="50">
        <f t="shared" si="13"/>
        <v>0.38100401152572017</v>
      </c>
      <c r="P196" s="51">
        <f t="shared" si="14"/>
        <v>230.61667901771915</v>
      </c>
      <c r="Q196" s="49">
        <f t="shared" si="15"/>
        <v>7.607538654176467</v>
      </c>
      <c r="R196" s="50">
        <f t="shared" si="16"/>
        <v>0.38100401152572017</v>
      </c>
      <c r="S196" s="51">
        <f t="shared" si="17"/>
        <v>230.61667901771915</v>
      </c>
    </row>
    <row r="197" spans="1:19" ht="15">
      <c r="A197" s="39">
        <v>2130506</v>
      </c>
      <c r="B197" s="39" t="s">
        <v>152</v>
      </c>
      <c r="C197" s="39" t="s">
        <v>115</v>
      </c>
      <c r="D197" s="44">
        <v>1</v>
      </c>
      <c r="E197" s="47">
        <v>10802.091676</v>
      </c>
      <c r="F197" s="48">
        <v>322.34022902</v>
      </c>
      <c r="G197" s="47">
        <f>IF(C197="Pervious",F197*(1-0.25),F197)</f>
        <v>322.34022902</v>
      </c>
      <c r="H197" s="47">
        <v>164729.26563</v>
      </c>
      <c r="I197" s="47">
        <v>10802.091676</v>
      </c>
      <c r="J197" s="48">
        <v>322.34022902</v>
      </c>
      <c r="K197" s="47">
        <f>IF(C197="Pervious",J197*(1-0.25),J197)</f>
        <v>322.34022902</v>
      </c>
      <c r="L197" s="47">
        <v>164729.26563</v>
      </c>
      <c r="M197" s="47">
        <v>6340.2829596</v>
      </c>
      <c r="N197" s="49">
        <f t="shared" si="12"/>
        <v>1.7037239102466635</v>
      </c>
      <c r="O197" s="50">
        <f t="shared" si="13"/>
        <v>0.05084003838218854</v>
      </c>
      <c r="P197" s="51">
        <f t="shared" si="14"/>
        <v>25.981374440170498</v>
      </c>
      <c r="Q197" s="49">
        <f t="shared" si="15"/>
        <v>1.7037239102466635</v>
      </c>
      <c r="R197" s="50">
        <f t="shared" si="16"/>
        <v>0.05084003838218854</v>
      </c>
      <c r="S197" s="51">
        <f t="shared" si="17"/>
        <v>25.981374440170498</v>
      </c>
    </row>
    <row r="198" spans="1:19" ht="15">
      <c r="A198" s="39">
        <v>2130506</v>
      </c>
      <c r="B198" s="39" t="s">
        <v>152</v>
      </c>
      <c r="C198" s="39" t="s">
        <v>116</v>
      </c>
      <c r="D198" s="44">
        <v>2</v>
      </c>
      <c r="E198" s="47">
        <v>236906.43454</v>
      </c>
      <c r="F198" s="48">
        <v>12490.82301</v>
      </c>
      <c r="G198" s="47">
        <f>IF(C198="Pervious",F198*(1-0.25),F198)</f>
        <v>12490.82301</v>
      </c>
      <c r="H198" s="47">
        <v>8943004.2158</v>
      </c>
      <c r="I198" s="47">
        <v>236906.43454</v>
      </c>
      <c r="J198" s="48">
        <v>12490.82301</v>
      </c>
      <c r="K198" s="47">
        <f>IF(C198="Pervious",J198*(1-0.25),J198)</f>
        <v>12490.82301</v>
      </c>
      <c r="L198" s="47">
        <v>8943004.2158</v>
      </c>
      <c r="M198" s="47">
        <v>14581.571907</v>
      </c>
      <c r="N198" s="49">
        <f aca="true" t="shared" si="18" ref="N198:N261">E198/$M198</f>
        <v>16.246975021003816</v>
      </c>
      <c r="O198" s="50">
        <f aca="true" t="shared" si="19" ref="O198:O261">G198/$M198</f>
        <v>0.856617043050323</v>
      </c>
      <c r="P198" s="51">
        <f aca="true" t="shared" si="20" ref="P198:P261">H198/$M198</f>
        <v>613.3086523755948</v>
      </c>
      <c r="Q198" s="49">
        <f aca="true" t="shared" si="21" ref="Q198:Q261">I198/$M198</f>
        <v>16.246975021003816</v>
      </c>
      <c r="R198" s="50">
        <f aca="true" t="shared" si="22" ref="R198:R261">K198/$M198</f>
        <v>0.856617043050323</v>
      </c>
      <c r="S198" s="51">
        <f aca="true" t="shared" si="23" ref="S198:S261">L198/$M198</f>
        <v>613.3086523755948</v>
      </c>
    </row>
    <row r="199" spans="1:19" ht="15">
      <c r="A199" s="39">
        <v>2130506</v>
      </c>
      <c r="B199" s="39" t="s">
        <v>152</v>
      </c>
      <c r="C199" s="39" t="s">
        <v>117</v>
      </c>
      <c r="D199" s="44">
        <v>3</v>
      </c>
      <c r="E199" s="47">
        <v>3586.8107948</v>
      </c>
      <c r="F199" s="48">
        <v>363.34563204</v>
      </c>
      <c r="G199" s="47">
        <f>IF(C199="Pervious",F199*(1-0.25),F199)</f>
        <v>363.34563204</v>
      </c>
      <c r="H199" s="47">
        <v>134081.581</v>
      </c>
      <c r="I199" s="47">
        <v>3586.8107948</v>
      </c>
      <c r="J199" s="48">
        <v>363.34563204</v>
      </c>
      <c r="K199" s="47">
        <f>IF(C199="Pervious",J199*(1-0.25),J199)</f>
        <v>363.34563204</v>
      </c>
      <c r="L199" s="47">
        <v>134081.581</v>
      </c>
      <c r="M199" s="47">
        <v>783.16900051</v>
      </c>
      <c r="N199" s="49">
        <f t="shared" si="18"/>
        <v>4.579868192515622</v>
      </c>
      <c r="O199" s="50">
        <f t="shared" si="19"/>
        <v>0.46394281668884896</v>
      </c>
      <c r="P199" s="51">
        <f t="shared" si="20"/>
        <v>171.20389202418127</v>
      </c>
      <c r="Q199" s="49">
        <f t="shared" si="21"/>
        <v>4.579868192515622</v>
      </c>
      <c r="R199" s="50">
        <f t="shared" si="22"/>
        <v>0.46394281668884896</v>
      </c>
      <c r="S199" s="51">
        <f t="shared" si="23"/>
        <v>171.20389202418127</v>
      </c>
    </row>
    <row r="200" spans="1:19" ht="15">
      <c r="A200" s="39">
        <v>2130506</v>
      </c>
      <c r="B200" s="39" t="s">
        <v>152</v>
      </c>
      <c r="C200" s="39" t="s">
        <v>118</v>
      </c>
      <c r="D200" s="44">
        <v>4</v>
      </c>
      <c r="E200" s="47">
        <v>3207.2860407</v>
      </c>
      <c r="F200" s="48">
        <v>349.79678734</v>
      </c>
      <c r="G200" s="47">
        <f>IF(C200="Pervious",F200*(1-0.25),F200)</f>
        <v>349.79678734</v>
      </c>
      <c r="H200" s="47">
        <v>229201.43164</v>
      </c>
      <c r="I200" s="47">
        <v>3207.2860407</v>
      </c>
      <c r="J200" s="48">
        <v>349.79678734</v>
      </c>
      <c r="K200" s="47">
        <f>IF(C200="Pervious",J200*(1-0.25),J200)</f>
        <v>349.79678734</v>
      </c>
      <c r="L200" s="47">
        <v>229201.43164</v>
      </c>
      <c r="M200" s="47">
        <v>330.59999469</v>
      </c>
      <c r="N200" s="49">
        <f t="shared" si="18"/>
        <v>9.701409837309395</v>
      </c>
      <c r="O200" s="50">
        <f t="shared" si="19"/>
        <v>1.0580665243748735</v>
      </c>
      <c r="P200" s="51">
        <f t="shared" si="20"/>
        <v>693.2892780440594</v>
      </c>
      <c r="Q200" s="49">
        <f t="shared" si="21"/>
        <v>9.701409837309395</v>
      </c>
      <c r="R200" s="50">
        <f t="shared" si="22"/>
        <v>1.0580665243748735</v>
      </c>
      <c r="S200" s="51">
        <f t="shared" si="23"/>
        <v>693.2892780440594</v>
      </c>
    </row>
    <row r="201" spans="1:19" ht="15">
      <c r="A201" s="39">
        <v>2130506</v>
      </c>
      <c r="B201" s="39" t="s">
        <v>152</v>
      </c>
      <c r="C201" s="39" t="s">
        <v>119</v>
      </c>
      <c r="D201" s="44">
        <v>5</v>
      </c>
      <c r="E201" s="47">
        <v>10904.741699</v>
      </c>
      <c r="F201" s="48">
        <v>502.69707485</v>
      </c>
      <c r="G201" s="47">
        <f>IF(C201="Pervious",F201*(1-0.25),F201)</f>
        <v>377.02280613749997</v>
      </c>
      <c r="H201" s="47">
        <v>141924.42188</v>
      </c>
      <c r="I201" s="47">
        <v>10904.741699</v>
      </c>
      <c r="J201" s="48">
        <v>502.69707485</v>
      </c>
      <c r="K201" s="47">
        <f>IF(C201="Pervious",J201*(1-0.25),J201)</f>
        <v>377.02280613749997</v>
      </c>
      <c r="L201" s="47">
        <v>141924.42188</v>
      </c>
      <c r="M201" s="47">
        <v>1364.199997</v>
      </c>
      <c r="N201" s="49">
        <f t="shared" si="18"/>
        <v>7.993506614118546</v>
      </c>
      <c r="O201" s="50">
        <f t="shared" si="19"/>
        <v>0.2763691591897137</v>
      </c>
      <c r="P201" s="51">
        <f t="shared" si="20"/>
        <v>104.03490851202517</v>
      </c>
      <c r="Q201" s="49">
        <f t="shared" si="21"/>
        <v>7.993506614118546</v>
      </c>
      <c r="R201" s="50">
        <f t="shared" si="22"/>
        <v>0.2763691591897137</v>
      </c>
      <c r="S201" s="51">
        <f t="shared" si="23"/>
        <v>104.03490851202517</v>
      </c>
    </row>
    <row r="202" spans="1:19" ht="15">
      <c r="A202" s="39">
        <v>2130506</v>
      </c>
      <c r="B202" s="39" t="s">
        <v>152</v>
      </c>
      <c r="C202" s="39" t="s">
        <v>120</v>
      </c>
      <c r="D202" s="44">
        <v>6</v>
      </c>
      <c r="E202" s="47">
        <v>14112.027739699999</v>
      </c>
      <c r="F202" s="48">
        <v>852.49386219</v>
      </c>
      <c r="G202" s="47">
        <v>726.8195934774999</v>
      </c>
      <c r="H202" s="47">
        <v>371125.85352</v>
      </c>
      <c r="I202" s="47">
        <v>14112.027739699999</v>
      </c>
      <c r="J202" s="48">
        <v>852.49386219</v>
      </c>
      <c r="K202" s="47">
        <v>726.8195934774999</v>
      </c>
      <c r="L202" s="47">
        <v>371125.85352</v>
      </c>
      <c r="M202" s="47">
        <v>1694.7999916899998</v>
      </c>
      <c r="N202" s="49">
        <f t="shared" si="18"/>
        <v>8.326662620305974</v>
      </c>
      <c r="O202" s="50">
        <f t="shared" si="19"/>
        <v>0.4288527242395953</v>
      </c>
      <c r="P202" s="51">
        <f t="shared" si="20"/>
        <v>218.97914523230867</v>
      </c>
      <c r="Q202" s="49">
        <f t="shared" si="21"/>
        <v>8.326662620305974</v>
      </c>
      <c r="R202" s="50">
        <f t="shared" si="22"/>
        <v>0.4288527242395953</v>
      </c>
      <c r="S202" s="51">
        <f t="shared" si="23"/>
        <v>218.97914523230867</v>
      </c>
    </row>
    <row r="203" spans="1:19" ht="15">
      <c r="A203" s="39">
        <v>2130507</v>
      </c>
      <c r="B203" s="39" t="s">
        <v>153</v>
      </c>
      <c r="C203" s="39" t="s">
        <v>115</v>
      </c>
      <c r="D203" s="44">
        <v>1</v>
      </c>
      <c r="E203" s="47">
        <v>15250.077148</v>
      </c>
      <c r="F203" s="48">
        <v>445.2259827</v>
      </c>
      <c r="G203" s="47">
        <f>IF(C203="Pervious",F203*(1-0.25),F203)</f>
        <v>445.2259827</v>
      </c>
      <c r="H203" s="47">
        <v>169316.67188</v>
      </c>
      <c r="I203" s="47">
        <v>15250.077148</v>
      </c>
      <c r="J203" s="48">
        <v>445.2259827</v>
      </c>
      <c r="K203" s="47">
        <f>IF(C203="Pervious",J203*(1-0.25),J203)</f>
        <v>445.2259827</v>
      </c>
      <c r="L203" s="47">
        <v>169316.67188</v>
      </c>
      <c r="M203" s="47">
        <v>7438.310059</v>
      </c>
      <c r="N203" s="49">
        <f t="shared" si="18"/>
        <v>2.050207241569358</v>
      </c>
      <c r="O203" s="50">
        <f t="shared" si="19"/>
        <v>0.059855797777789294</v>
      </c>
      <c r="P203" s="51">
        <f t="shared" si="20"/>
        <v>22.762787587099158</v>
      </c>
      <c r="Q203" s="49">
        <f t="shared" si="21"/>
        <v>2.050207241569358</v>
      </c>
      <c r="R203" s="50">
        <f t="shared" si="22"/>
        <v>0.059855797777789294</v>
      </c>
      <c r="S203" s="51">
        <f t="shared" si="23"/>
        <v>22.762787587099158</v>
      </c>
    </row>
    <row r="204" spans="1:19" ht="15">
      <c r="A204" s="39">
        <v>2130507</v>
      </c>
      <c r="B204" s="39" t="s">
        <v>153</v>
      </c>
      <c r="C204" s="39" t="s">
        <v>116</v>
      </c>
      <c r="D204" s="44">
        <v>2</v>
      </c>
      <c r="E204" s="47">
        <v>199333.56114</v>
      </c>
      <c r="F204" s="48">
        <v>11982.426703</v>
      </c>
      <c r="G204" s="47">
        <f>IF(C204="Pervious",F204*(1-0.25),F204)</f>
        <v>11982.426703</v>
      </c>
      <c r="H204" s="47">
        <v>4329049.4427</v>
      </c>
      <c r="I204" s="47">
        <v>199333.56114</v>
      </c>
      <c r="J204" s="48">
        <v>11982.426703</v>
      </c>
      <c r="K204" s="47">
        <f>IF(C204="Pervious",J204*(1-0.25),J204)</f>
        <v>11982.426703</v>
      </c>
      <c r="L204" s="47">
        <v>4329049.4427</v>
      </c>
      <c r="M204" s="47">
        <v>12087.543237</v>
      </c>
      <c r="N204" s="49">
        <f t="shared" si="18"/>
        <v>16.490825077658418</v>
      </c>
      <c r="O204" s="50">
        <f t="shared" si="19"/>
        <v>0.9913037304654069</v>
      </c>
      <c r="P204" s="51">
        <f t="shared" si="20"/>
        <v>358.14138223297255</v>
      </c>
      <c r="Q204" s="49">
        <f t="shared" si="21"/>
        <v>16.490825077658418</v>
      </c>
      <c r="R204" s="50">
        <f t="shared" si="22"/>
        <v>0.9913037304654069</v>
      </c>
      <c r="S204" s="51">
        <f t="shared" si="23"/>
        <v>358.14138223297255</v>
      </c>
    </row>
    <row r="205" spans="1:19" ht="15">
      <c r="A205" s="39">
        <v>2130507</v>
      </c>
      <c r="B205" s="39" t="s">
        <v>153</v>
      </c>
      <c r="C205" s="39" t="s">
        <v>117</v>
      </c>
      <c r="D205" s="44">
        <v>3</v>
      </c>
      <c r="E205" s="47">
        <v>2944.1519588</v>
      </c>
      <c r="F205" s="48">
        <v>424.36582229</v>
      </c>
      <c r="G205" s="47">
        <f>IF(C205="Pervious",F205*(1-0.25),F205)</f>
        <v>424.36582229</v>
      </c>
      <c r="H205" s="47">
        <v>16515.805965</v>
      </c>
      <c r="I205" s="47">
        <v>2944.1519588</v>
      </c>
      <c r="J205" s="48">
        <v>424.36582229</v>
      </c>
      <c r="K205" s="47">
        <f>IF(C205="Pervious",J205*(1-0.25),J205)</f>
        <v>424.36582229</v>
      </c>
      <c r="L205" s="47">
        <v>16515.805965</v>
      </c>
      <c r="M205" s="47">
        <v>836.81800696</v>
      </c>
      <c r="N205" s="49">
        <f t="shared" si="18"/>
        <v>3.5182703219969436</v>
      </c>
      <c r="O205" s="50">
        <f t="shared" si="19"/>
        <v>0.5071184161436009</v>
      </c>
      <c r="P205" s="51">
        <f t="shared" si="20"/>
        <v>19.736437107751502</v>
      </c>
      <c r="Q205" s="49">
        <f t="shared" si="21"/>
        <v>3.5182703219969436</v>
      </c>
      <c r="R205" s="50">
        <f t="shared" si="22"/>
        <v>0.5071184161436009</v>
      </c>
      <c r="S205" s="51">
        <f t="shared" si="23"/>
        <v>19.736437107751502</v>
      </c>
    </row>
    <row r="206" spans="1:19" ht="15">
      <c r="A206" s="39">
        <v>2130507</v>
      </c>
      <c r="B206" s="39" t="s">
        <v>153</v>
      </c>
      <c r="C206" s="39" t="s">
        <v>118</v>
      </c>
      <c r="D206" s="44">
        <v>4</v>
      </c>
      <c r="E206" s="47">
        <v>5903.4984353</v>
      </c>
      <c r="F206" s="48">
        <v>657.99812458</v>
      </c>
      <c r="G206" s="47">
        <f>IF(C206="Pervious",F206*(1-0.25),F206)</f>
        <v>657.99812458</v>
      </c>
      <c r="H206" s="47">
        <v>344361.37463</v>
      </c>
      <c r="I206" s="47">
        <v>5903.4984353</v>
      </c>
      <c r="J206" s="48">
        <v>657.99812458</v>
      </c>
      <c r="K206" s="47">
        <f>IF(C206="Pervious",J206*(1-0.25),J206)</f>
        <v>657.99812458</v>
      </c>
      <c r="L206" s="47">
        <v>344361.37463</v>
      </c>
      <c r="M206" s="47">
        <v>628.40000019</v>
      </c>
      <c r="N206" s="49">
        <f t="shared" si="18"/>
        <v>9.394491460081232</v>
      </c>
      <c r="O206" s="50">
        <f t="shared" si="19"/>
        <v>1.04710077081644</v>
      </c>
      <c r="P206" s="51">
        <f t="shared" si="20"/>
        <v>547.9970950443675</v>
      </c>
      <c r="Q206" s="49">
        <f t="shared" si="21"/>
        <v>9.394491460081232</v>
      </c>
      <c r="R206" s="50">
        <f t="shared" si="22"/>
        <v>1.04710077081644</v>
      </c>
      <c r="S206" s="51">
        <f t="shared" si="23"/>
        <v>547.9970950443675</v>
      </c>
    </row>
    <row r="207" spans="1:19" ht="15">
      <c r="A207" s="39">
        <v>2130507</v>
      </c>
      <c r="B207" s="39" t="s">
        <v>153</v>
      </c>
      <c r="C207" s="39" t="s">
        <v>119</v>
      </c>
      <c r="D207" s="44">
        <v>5</v>
      </c>
      <c r="E207" s="47">
        <v>17801.779262</v>
      </c>
      <c r="F207" s="48">
        <v>684.81617916</v>
      </c>
      <c r="G207" s="47">
        <f>IF(C207="Pervious",F207*(1-0.25),F207)</f>
        <v>513.61213437</v>
      </c>
      <c r="H207" s="47">
        <v>209214.65483</v>
      </c>
      <c r="I207" s="47">
        <v>17801.779262</v>
      </c>
      <c r="J207" s="48">
        <v>684.81617916</v>
      </c>
      <c r="K207" s="47">
        <f>IF(C207="Pervious",J207*(1-0.25),J207)</f>
        <v>513.61213437</v>
      </c>
      <c r="L207" s="47">
        <v>209214.65483</v>
      </c>
      <c r="M207" s="47">
        <v>2700.0999993</v>
      </c>
      <c r="N207" s="49">
        <f t="shared" si="18"/>
        <v>6.593007394768751</v>
      </c>
      <c r="O207" s="50">
        <f t="shared" si="19"/>
        <v>0.1902196713096381</v>
      </c>
      <c r="P207" s="51">
        <f t="shared" si="20"/>
        <v>77.48403943714634</v>
      </c>
      <c r="Q207" s="49">
        <f t="shared" si="21"/>
        <v>6.593007394768751</v>
      </c>
      <c r="R207" s="50">
        <f t="shared" si="22"/>
        <v>0.1902196713096381</v>
      </c>
      <c r="S207" s="51">
        <f t="shared" si="23"/>
        <v>77.48403943714634</v>
      </c>
    </row>
    <row r="208" spans="1:19" ht="15">
      <c r="A208" s="39">
        <v>2130507</v>
      </c>
      <c r="B208" s="39" t="s">
        <v>153</v>
      </c>
      <c r="C208" s="39" t="s">
        <v>120</v>
      </c>
      <c r="D208" s="44">
        <v>6</v>
      </c>
      <c r="E208" s="47">
        <v>23705.2776973</v>
      </c>
      <c r="F208" s="48">
        <v>1342.81430374</v>
      </c>
      <c r="G208" s="47">
        <v>1171.6102589500001</v>
      </c>
      <c r="H208" s="47">
        <v>553576.02946</v>
      </c>
      <c r="I208" s="47">
        <v>23705.2776973</v>
      </c>
      <c r="J208" s="48">
        <v>1342.81430374</v>
      </c>
      <c r="K208" s="47">
        <v>1171.6102589500001</v>
      </c>
      <c r="L208" s="47">
        <v>553576.02946</v>
      </c>
      <c r="M208" s="47">
        <v>3328.49999949</v>
      </c>
      <c r="N208" s="49">
        <f t="shared" si="18"/>
        <v>7.121910079895501</v>
      </c>
      <c r="O208" s="50">
        <f t="shared" si="19"/>
        <v>0.3519934682678434</v>
      </c>
      <c r="P208" s="51">
        <f t="shared" si="20"/>
        <v>166.31396411140759</v>
      </c>
      <c r="Q208" s="49">
        <f t="shared" si="21"/>
        <v>7.121910079895501</v>
      </c>
      <c r="R208" s="50">
        <f t="shared" si="22"/>
        <v>0.3519934682678434</v>
      </c>
      <c r="S208" s="51">
        <f t="shared" si="23"/>
        <v>166.31396411140759</v>
      </c>
    </row>
    <row r="209" spans="1:19" ht="15">
      <c r="A209" s="39">
        <v>2130508</v>
      </c>
      <c r="B209" s="39" t="s">
        <v>154</v>
      </c>
      <c r="C209" s="39" t="s">
        <v>115</v>
      </c>
      <c r="D209" s="44">
        <v>1</v>
      </c>
      <c r="E209" s="47">
        <v>25397.13086</v>
      </c>
      <c r="F209" s="48">
        <v>741.4692993</v>
      </c>
      <c r="G209" s="47">
        <f>IF(C209="Pervious",F209*(1-0.25),F209)</f>
        <v>741.4692993</v>
      </c>
      <c r="H209" s="47">
        <v>193000.4063</v>
      </c>
      <c r="I209" s="47">
        <v>25397.13086</v>
      </c>
      <c r="J209" s="48">
        <v>741.4692993</v>
      </c>
      <c r="K209" s="47">
        <f>IF(C209="Pervious",J209*(1-0.25),J209)</f>
        <v>741.4692993</v>
      </c>
      <c r="L209" s="47">
        <v>193000.4063</v>
      </c>
      <c r="M209" s="47">
        <v>12387.58984</v>
      </c>
      <c r="N209" s="49">
        <f t="shared" si="18"/>
        <v>2.0502076019656137</v>
      </c>
      <c r="O209" s="50">
        <f t="shared" si="19"/>
        <v>0.059855816093116625</v>
      </c>
      <c r="P209" s="51">
        <f t="shared" si="20"/>
        <v>15.580141802628493</v>
      </c>
      <c r="Q209" s="49">
        <f t="shared" si="21"/>
        <v>2.0502076019656137</v>
      </c>
      <c r="R209" s="50">
        <f t="shared" si="22"/>
        <v>0.059855816093116625</v>
      </c>
      <c r="S209" s="51">
        <f t="shared" si="23"/>
        <v>15.580141802628493</v>
      </c>
    </row>
    <row r="210" spans="1:19" ht="15">
      <c r="A210" s="39">
        <v>2130508</v>
      </c>
      <c r="B210" s="39" t="s">
        <v>154</v>
      </c>
      <c r="C210" s="39" t="s">
        <v>116</v>
      </c>
      <c r="D210" s="44">
        <v>2</v>
      </c>
      <c r="E210" s="47">
        <v>311475.10602</v>
      </c>
      <c r="F210" s="48">
        <v>18723.52736</v>
      </c>
      <c r="G210" s="47">
        <f>IF(C210="Pervious",F210*(1-0.25),F210)</f>
        <v>18723.52736</v>
      </c>
      <c r="H210" s="47">
        <v>5027312.1153</v>
      </c>
      <c r="I210" s="47">
        <v>311475.10602</v>
      </c>
      <c r="J210" s="48">
        <v>18723.52736</v>
      </c>
      <c r="K210" s="47">
        <f>IF(C210="Pervious",J210*(1-0.25),J210)</f>
        <v>18723.52736</v>
      </c>
      <c r="L210" s="47">
        <v>5027312.1153</v>
      </c>
      <c r="M210" s="47">
        <v>18887.7856</v>
      </c>
      <c r="N210" s="49">
        <f t="shared" si="18"/>
        <v>16.49082177319929</v>
      </c>
      <c r="O210" s="50">
        <f t="shared" si="19"/>
        <v>0.9913034675700682</v>
      </c>
      <c r="P210" s="51">
        <f t="shared" si="20"/>
        <v>266.16736454801776</v>
      </c>
      <c r="Q210" s="49">
        <f t="shared" si="21"/>
        <v>16.49082177319929</v>
      </c>
      <c r="R210" s="50">
        <f t="shared" si="22"/>
        <v>0.9913034675700682</v>
      </c>
      <c r="S210" s="51">
        <f t="shared" si="23"/>
        <v>266.16736454801776</v>
      </c>
    </row>
    <row r="211" spans="1:19" ht="15">
      <c r="A211" s="39">
        <v>2130508</v>
      </c>
      <c r="B211" s="39" t="s">
        <v>154</v>
      </c>
      <c r="C211" s="39" t="s">
        <v>117</v>
      </c>
      <c r="D211" s="44">
        <v>3</v>
      </c>
      <c r="E211" s="47">
        <v>4600.4756168</v>
      </c>
      <c r="F211" s="48">
        <v>663.10585018</v>
      </c>
      <c r="G211" s="47">
        <f>IF(C211="Pervious",F211*(1-0.25),F211)</f>
        <v>663.10585018</v>
      </c>
      <c r="H211" s="47">
        <v>19777.620242</v>
      </c>
      <c r="I211" s="47">
        <v>4600.4756168</v>
      </c>
      <c r="J211" s="48">
        <v>663.10585018</v>
      </c>
      <c r="K211" s="47">
        <f>IF(C211="Pervious",J211*(1-0.25),J211)</f>
        <v>663.10585018</v>
      </c>
      <c r="L211" s="47">
        <v>19777.620242</v>
      </c>
      <c r="M211" s="47">
        <v>1307.5959939</v>
      </c>
      <c r="N211" s="49">
        <f t="shared" si="18"/>
        <v>3.5182698924296547</v>
      </c>
      <c r="O211" s="50">
        <f t="shared" si="19"/>
        <v>0.5071182943917093</v>
      </c>
      <c r="P211" s="51">
        <f t="shared" si="20"/>
        <v>15.125176533320367</v>
      </c>
      <c r="Q211" s="49">
        <f t="shared" si="21"/>
        <v>3.5182698924296547</v>
      </c>
      <c r="R211" s="50">
        <f t="shared" si="22"/>
        <v>0.5071182943917093</v>
      </c>
      <c r="S211" s="51">
        <f t="shared" si="23"/>
        <v>15.125176533320367</v>
      </c>
    </row>
    <row r="212" spans="1:19" ht="15">
      <c r="A212" s="39">
        <v>2130508</v>
      </c>
      <c r="B212" s="39" t="s">
        <v>154</v>
      </c>
      <c r="C212" s="39" t="s">
        <v>118</v>
      </c>
      <c r="D212" s="44">
        <v>4</v>
      </c>
      <c r="E212" s="47">
        <v>4837.2235523</v>
      </c>
      <c r="F212" s="48">
        <v>539.15221069</v>
      </c>
      <c r="G212" s="47">
        <f>IF(C212="Pervious",F212*(1-0.25),F212)</f>
        <v>539.15221069</v>
      </c>
      <c r="H212" s="47">
        <v>185983.48893</v>
      </c>
      <c r="I212" s="47">
        <v>4837.2235523</v>
      </c>
      <c r="J212" s="48">
        <v>539.15221069</v>
      </c>
      <c r="K212" s="47">
        <f>IF(C212="Pervious",J212*(1-0.25),J212)</f>
        <v>539.15221069</v>
      </c>
      <c r="L212" s="47">
        <v>185983.48893</v>
      </c>
      <c r="M212" s="47">
        <v>514.89999998</v>
      </c>
      <c r="N212" s="49">
        <f t="shared" si="18"/>
        <v>9.394491265270712</v>
      </c>
      <c r="O212" s="50">
        <f t="shared" si="19"/>
        <v>1.0471008170731055</v>
      </c>
      <c r="P212" s="51">
        <f t="shared" si="20"/>
        <v>361.2031247566985</v>
      </c>
      <c r="Q212" s="49">
        <f t="shared" si="21"/>
        <v>9.394491265270712</v>
      </c>
      <c r="R212" s="50">
        <f t="shared" si="22"/>
        <v>1.0471008170731055</v>
      </c>
      <c r="S212" s="51">
        <f t="shared" si="23"/>
        <v>361.2031247566985</v>
      </c>
    </row>
    <row r="213" spans="1:19" ht="15">
      <c r="A213" s="39">
        <v>2130508</v>
      </c>
      <c r="B213" s="39" t="s">
        <v>154</v>
      </c>
      <c r="C213" s="39" t="s">
        <v>119</v>
      </c>
      <c r="D213" s="44">
        <v>5</v>
      </c>
      <c r="E213" s="47">
        <v>9235.4877315</v>
      </c>
      <c r="F213" s="48">
        <v>355.27965071</v>
      </c>
      <c r="G213" s="47">
        <f>IF(C213="Pervious",F213*(1-0.25),F213)</f>
        <v>266.4597380325</v>
      </c>
      <c r="H213" s="47">
        <v>71362.592168</v>
      </c>
      <c r="I213" s="47">
        <v>9235.4877315</v>
      </c>
      <c r="J213" s="48">
        <v>355.27965071</v>
      </c>
      <c r="K213" s="47">
        <f>IF(C213="Pervious",J213*(1-0.25),J213)</f>
        <v>266.4597380325</v>
      </c>
      <c r="L213" s="47">
        <v>71362.592168</v>
      </c>
      <c r="M213" s="47">
        <v>1400.8000002</v>
      </c>
      <c r="N213" s="49">
        <f t="shared" si="18"/>
        <v>6.5930095161203575</v>
      </c>
      <c r="O213" s="50">
        <f t="shared" si="19"/>
        <v>0.19021968731757286</v>
      </c>
      <c r="P213" s="51">
        <f t="shared" si="20"/>
        <v>50.94416915891716</v>
      </c>
      <c r="Q213" s="49">
        <f t="shared" si="21"/>
        <v>6.5930095161203575</v>
      </c>
      <c r="R213" s="50">
        <f t="shared" si="22"/>
        <v>0.19021968731757286</v>
      </c>
      <c r="S213" s="51">
        <f t="shared" si="23"/>
        <v>50.94416915891716</v>
      </c>
    </row>
    <row r="214" spans="1:19" ht="15">
      <c r="A214" s="39">
        <v>2130508</v>
      </c>
      <c r="B214" s="39" t="s">
        <v>154</v>
      </c>
      <c r="C214" s="39" t="s">
        <v>120</v>
      </c>
      <c r="D214" s="44">
        <v>6</v>
      </c>
      <c r="E214" s="47">
        <v>14072.7112838</v>
      </c>
      <c r="F214" s="48">
        <v>894.4318613999999</v>
      </c>
      <c r="G214" s="47">
        <v>805.6119487225</v>
      </c>
      <c r="H214" s="47">
        <v>257346.081098</v>
      </c>
      <c r="I214" s="47">
        <v>14072.7112838</v>
      </c>
      <c r="J214" s="48">
        <v>894.4318613999999</v>
      </c>
      <c r="K214" s="47">
        <v>805.6119487225</v>
      </c>
      <c r="L214" s="47">
        <v>257346.081098</v>
      </c>
      <c r="M214" s="47">
        <v>1915.7000001800002</v>
      </c>
      <c r="N214" s="49">
        <f t="shared" si="18"/>
        <v>7.345989081003142</v>
      </c>
      <c r="O214" s="50">
        <f t="shared" si="19"/>
        <v>0.42053137163794135</v>
      </c>
      <c r="P214" s="51">
        <f t="shared" si="20"/>
        <v>134.33527226278625</v>
      </c>
      <c r="Q214" s="49">
        <f t="shared" si="21"/>
        <v>7.345989081003142</v>
      </c>
      <c r="R214" s="50">
        <f t="shared" si="22"/>
        <v>0.42053137163794135</v>
      </c>
      <c r="S214" s="51">
        <f t="shared" si="23"/>
        <v>134.33527226278625</v>
      </c>
    </row>
    <row r="215" spans="1:19" ht="15">
      <c r="A215" s="39">
        <v>2130509</v>
      </c>
      <c r="B215" s="39" t="s">
        <v>155</v>
      </c>
      <c r="C215" s="39" t="s">
        <v>115</v>
      </c>
      <c r="D215" s="44">
        <v>1</v>
      </c>
      <c r="E215" s="47">
        <v>10872.182095</v>
      </c>
      <c r="F215" s="48">
        <v>323.32769337</v>
      </c>
      <c r="G215" s="47">
        <f>IF(C215="Pervious",F215*(1-0.25),F215)</f>
        <v>323.32769337</v>
      </c>
      <c r="H215" s="47">
        <v>107019.09946</v>
      </c>
      <c r="I215" s="47">
        <v>10872.182095</v>
      </c>
      <c r="J215" s="48">
        <v>323.32769337</v>
      </c>
      <c r="K215" s="47">
        <f>IF(C215="Pervious",J215*(1-0.25),J215)</f>
        <v>323.32769337</v>
      </c>
      <c r="L215" s="47">
        <v>107019.09946</v>
      </c>
      <c r="M215" s="47">
        <v>6211.7700729</v>
      </c>
      <c r="N215" s="49">
        <f t="shared" si="18"/>
        <v>1.750255075027956</v>
      </c>
      <c r="O215" s="50">
        <f t="shared" si="19"/>
        <v>0.05205081475577744</v>
      </c>
      <c r="P215" s="51">
        <f t="shared" si="20"/>
        <v>17.228438626035224</v>
      </c>
      <c r="Q215" s="49">
        <f t="shared" si="21"/>
        <v>1.750255075027956</v>
      </c>
      <c r="R215" s="50">
        <f t="shared" si="22"/>
        <v>0.05205081475577744</v>
      </c>
      <c r="S215" s="51">
        <f t="shared" si="23"/>
        <v>17.228438626035224</v>
      </c>
    </row>
    <row r="216" spans="1:19" ht="15">
      <c r="A216" s="39">
        <v>2130509</v>
      </c>
      <c r="B216" s="39" t="s">
        <v>155</v>
      </c>
      <c r="C216" s="39" t="s">
        <v>116</v>
      </c>
      <c r="D216" s="44">
        <v>2</v>
      </c>
      <c r="E216" s="47">
        <v>394981.76352</v>
      </c>
      <c r="F216" s="48">
        <v>21396.528996</v>
      </c>
      <c r="G216" s="47">
        <f>IF(C216="Pervious",F216*(1-0.25),F216)</f>
        <v>21396.528996</v>
      </c>
      <c r="H216" s="47">
        <v>8186109.0128</v>
      </c>
      <c r="I216" s="47">
        <v>394981.76352</v>
      </c>
      <c r="J216" s="48">
        <v>21396.528996</v>
      </c>
      <c r="K216" s="47">
        <f>IF(C216="Pervious",J216*(1-0.25),J216)</f>
        <v>21396.528996</v>
      </c>
      <c r="L216" s="47">
        <v>8186109.0128</v>
      </c>
      <c r="M216" s="47">
        <v>24240.723157</v>
      </c>
      <c r="N216" s="49">
        <f t="shared" si="18"/>
        <v>16.294141101394533</v>
      </c>
      <c r="O216" s="50">
        <f t="shared" si="19"/>
        <v>0.8826687577520277</v>
      </c>
      <c r="P216" s="51">
        <f t="shared" si="20"/>
        <v>337.70069315923416</v>
      </c>
      <c r="Q216" s="49">
        <f t="shared" si="21"/>
        <v>16.294141101394533</v>
      </c>
      <c r="R216" s="50">
        <f t="shared" si="22"/>
        <v>0.8826687577520277</v>
      </c>
      <c r="S216" s="51">
        <f t="shared" si="23"/>
        <v>337.70069315923416</v>
      </c>
    </row>
    <row r="217" spans="1:19" ht="15">
      <c r="A217" s="39">
        <v>2130509</v>
      </c>
      <c r="B217" s="39" t="s">
        <v>155</v>
      </c>
      <c r="C217" s="39" t="s">
        <v>117</v>
      </c>
      <c r="D217" s="44">
        <v>3</v>
      </c>
      <c r="E217" s="47">
        <v>5951.4405073</v>
      </c>
      <c r="F217" s="48">
        <v>651.80617927</v>
      </c>
      <c r="G217" s="47">
        <f>IF(C217="Pervious",F217*(1-0.25),F217)</f>
        <v>651.80617927</v>
      </c>
      <c r="H217" s="47">
        <v>118743.03743</v>
      </c>
      <c r="I217" s="47">
        <v>5951.4405073</v>
      </c>
      <c r="J217" s="48">
        <v>651.80617927</v>
      </c>
      <c r="K217" s="47">
        <f>IF(C217="Pervious",J217*(1-0.25),J217)</f>
        <v>651.80617927</v>
      </c>
      <c r="L217" s="47">
        <v>118743.03743</v>
      </c>
      <c r="M217" s="47">
        <v>1374.7260218</v>
      </c>
      <c r="N217" s="49">
        <f t="shared" si="18"/>
        <v>4.3291829884091895</v>
      </c>
      <c r="O217" s="50">
        <f t="shared" si="19"/>
        <v>0.4741353323744876</v>
      </c>
      <c r="P217" s="51">
        <f t="shared" si="20"/>
        <v>86.3757836448921</v>
      </c>
      <c r="Q217" s="49">
        <f t="shared" si="21"/>
        <v>4.3291829884091895</v>
      </c>
      <c r="R217" s="50">
        <f t="shared" si="22"/>
        <v>0.4741353323744876</v>
      </c>
      <c r="S217" s="51">
        <f t="shared" si="23"/>
        <v>86.3757836448921</v>
      </c>
    </row>
    <row r="218" spans="1:19" ht="15">
      <c r="A218" s="39">
        <v>2130509</v>
      </c>
      <c r="B218" s="39" t="s">
        <v>155</v>
      </c>
      <c r="C218" s="39" t="s">
        <v>118</v>
      </c>
      <c r="D218" s="44">
        <v>4</v>
      </c>
      <c r="E218" s="47">
        <v>9157.5515322</v>
      </c>
      <c r="F218" s="48">
        <v>1005.1254769</v>
      </c>
      <c r="G218" s="47">
        <f>IF(C218="Pervious",F218*(1-0.25),F218)</f>
        <v>1005.1254769</v>
      </c>
      <c r="H218" s="47">
        <v>517457.56441</v>
      </c>
      <c r="I218" s="47">
        <v>9157.5515322</v>
      </c>
      <c r="J218" s="48">
        <v>1005.1254769</v>
      </c>
      <c r="K218" s="47">
        <f>IF(C218="Pervious",J218*(1-0.25),J218)</f>
        <v>1005.1254769</v>
      </c>
      <c r="L218" s="47">
        <v>517457.56441</v>
      </c>
      <c r="M218" s="47">
        <v>952.89999986</v>
      </c>
      <c r="N218" s="49">
        <f t="shared" si="18"/>
        <v>9.610191555824773</v>
      </c>
      <c r="O218" s="50">
        <f t="shared" si="19"/>
        <v>1.05480688114983</v>
      </c>
      <c r="P218" s="51">
        <f t="shared" si="20"/>
        <v>543.034488913868</v>
      </c>
      <c r="Q218" s="49">
        <f t="shared" si="21"/>
        <v>9.610191555824773</v>
      </c>
      <c r="R218" s="50">
        <f t="shared" si="22"/>
        <v>1.05480688114983</v>
      </c>
      <c r="S218" s="51">
        <f t="shared" si="23"/>
        <v>543.034488913868</v>
      </c>
    </row>
    <row r="219" spans="1:19" ht="15">
      <c r="A219" s="39">
        <v>2130509</v>
      </c>
      <c r="B219" s="39" t="s">
        <v>155</v>
      </c>
      <c r="C219" s="39" t="s">
        <v>119</v>
      </c>
      <c r="D219" s="44">
        <v>5</v>
      </c>
      <c r="E219" s="47">
        <v>33068.951374</v>
      </c>
      <c r="F219" s="48">
        <v>1440.9836418</v>
      </c>
      <c r="G219" s="47">
        <f>IF(C219="Pervious",F219*(1-0.25),F219)</f>
        <v>1080.73773135</v>
      </c>
      <c r="H219" s="47">
        <v>359866.60661</v>
      </c>
      <c r="I219" s="47">
        <v>33068.951374</v>
      </c>
      <c r="J219" s="48">
        <v>1440.9836418</v>
      </c>
      <c r="K219" s="47">
        <f>IF(C219="Pervious",J219*(1-0.25),J219)</f>
        <v>1080.73773135</v>
      </c>
      <c r="L219" s="47">
        <v>359866.60661</v>
      </c>
      <c r="M219" s="47">
        <v>4427.6999998</v>
      </c>
      <c r="N219" s="49">
        <f t="shared" si="18"/>
        <v>7.468652206674736</v>
      </c>
      <c r="O219" s="50">
        <f t="shared" si="19"/>
        <v>0.24408558199489966</v>
      </c>
      <c r="P219" s="51">
        <f t="shared" si="20"/>
        <v>81.27619455388921</v>
      </c>
      <c r="Q219" s="49">
        <f t="shared" si="21"/>
        <v>7.468652206674736</v>
      </c>
      <c r="R219" s="50">
        <f t="shared" si="22"/>
        <v>0.24408558199489966</v>
      </c>
      <c r="S219" s="51">
        <f t="shared" si="23"/>
        <v>81.27619455388921</v>
      </c>
    </row>
    <row r="220" spans="1:19" ht="15">
      <c r="A220" s="39">
        <v>2130509</v>
      </c>
      <c r="B220" s="39" t="s">
        <v>155</v>
      </c>
      <c r="C220" s="39" t="s">
        <v>120</v>
      </c>
      <c r="D220" s="44">
        <v>6</v>
      </c>
      <c r="E220" s="47">
        <v>42226.502906199996</v>
      </c>
      <c r="F220" s="48">
        <v>2446.1091187</v>
      </c>
      <c r="G220" s="47">
        <v>2085.86320825</v>
      </c>
      <c r="H220" s="47">
        <v>877324.17102</v>
      </c>
      <c r="I220" s="47">
        <v>42226.502906199996</v>
      </c>
      <c r="J220" s="48">
        <v>2446.1091187</v>
      </c>
      <c r="K220" s="47">
        <v>2085.86320825</v>
      </c>
      <c r="L220" s="47">
        <v>877324.17102</v>
      </c>
      <c r="M220" s="47">
        <v>5380.59999966</v>
      </c>
      <c r="N220" s="49">
        <f t="shared" si="18"/>
        <v>7.847917129849512</v>
      </c>
      <c r="O220" s="50">
        <f t="shared" si="19"/>
        <v>0.38766368218819564</v>
      </c>
      <c r="P220" s="51">
        <f t="shared" si="20"/>
        <v>163.0532228887927</v>
      </c>
      <c r="Q220" s="49">
        <f t="shared" si="21"/>
        <v>7.847917129849512</v>
      </c>
      <c r="R220" s="50">
        <f t="shared" si="22"/>
        <v>0.38766368218819564</v>
      </c>
      <c r="S220" s="51">
        <f t="shared" si="23"/>
        <v>163.0532228887927</v>
      </c>
    </row>
    <row r="221" spans="1:19" ht="15">
      <c r="A221" s="39">
        <v>2130510</v>
      </c>
      <c r="B221" s="39" t="s">
        <v>156</v>
      </c>
      <c r="C221" s="39" t="s">
        <v>115</v>
      </c>
      <c r="D221" s="44">
        <v>1</v>
      </c>
      <c r="E221" s="47">
        <v>64682.130129</v>
      </c>
      <c r="F221" s="48">
        <v>1901.9447402</v>
      </c>
      <c r="G221" s="47">
        <f>IF(C221="Pervious",F221*(1-0.25),F221)</f>
        <v>1901.9447402</v>
      </c>
      <c r="H221" s="47">
        <v>624651.30869</v>
      </c>
      <c r="I221" s="47">
        <v>55828.750978</v>
      </c>
      <c r="J221" s="48">
        <v>1761.4632995</v>
      </c>
      <c r="K221" s="47">
        <f>IF(C221="Pervious",J221*(1-0.25),J221)</f>
        <v>1761.4632995</v>
      </c>
      <c r="L221" s="47">
        <v>759704.25902</v>
      </c>
      <c r="M221" s="47">
        <v>33631.143432</v>
      </c>
      <c r="N221" s="49">
        <f t="shared" si="18"/>
        <v>1.9232807311408573</v>
      </c>
      <c r="O221" s="50">
        <f t="shared" si="19"/>
        <v>0.0565530798572344</v>
      </c>
      <c r="P221" s="51">
        <f t="shared" si="20"/>
        <v>18.573597116999743</v>
      </c>
      <c r="Q221" s="49">
        <f t="shared" si="21"/>
        <v>1.660031306722655</v>
      </c>
      <c r="R221" s="50">
        <f t="shared" si="22"/>
        <v>0.05237595632338714</v>
      </c>
      <c r="S221" s="51">
        <f t="shared" si="23"/>
        <v>22.589308048834944</v>
      </c>
    </row>
    <row r="222" spans="1:19" ht="15">
      <c r="A222" s="39">
        <v>2130510</v>
      </c>
      <c r="B222" s="39" t="s">
        <v>156</v>
      </c>
      <c r="C222" s="39" t="s">
        <v>116</v>
      </c>
      <c r="D222" s="44">
        <v>2</v>
      </c>
      <c r="E222" s="47">
        <v>730677.15035</v>
      </c>
      <c r="F222" s="48">
        <v>41609.693148</v>
      </c>
      <c r="G222" s="47">
        <f>IF(C222="Pervious",F222*(1-0.25),F222)</f>
        <v>41609.693148</v>
      </c>
      <c r="H222" s="47">
        <v>16948663.6</v>
      </c>
      <c r="I222" s="47">
        <v>644136.95335</v>
      </c>
      <c r="J222" s="48">
        <v>38982.716874</v>
      </c>
      <c r="K222" s="47">
        <f>IF(C222="Pervious",J222*(1-0.25),J222)</f>
        <v>38982.716874</v>
      </c>
      <c r="L222" s="47">
        <v>20264668.316</v>
      </c>
      <c r="M222" s="47">
        <v>44593.068932</v>
      </c>
      <c r="N222" s="49">
        <f t="shared" si="18"/>
        <v>16.385442129228874</v>
      </c>
      <c r="O222" s="50">
        <f t="shared" si="19"/>
        <v>0.9330977693293692</v>
      </c>
      <c r="P222" s="51">
        <f t="shared" si="20"/>
        <v>380.0739443576989</v>
      </c>
      <c r="Q222" s="49">
        <f t="shared" si="21"/>
        <v>14.444777378570755</v>
      </c>
      <c r="R222" s="50">
        <f t="shared" si="22"/>
        <v>0.8741878011007668</v>
      </c>
      <c r="S222" s="51">
        <f t="shared" si="23"/>
        <v>454.4353820299205</v>
      </c>
    </row>
    <row r="223" spans="1:19" ht="15">
      <c r="A223" s="39">
        <v>2130510</v>
      </c>
      <c r="B223" s="39" t="s">
        <v>156</v>
      </c>
      <c r="C223" s="39" t="s">
        <v>117</v>
      </c>
      <c r="D223" s="44">
        <v>3</v>
      </c>
      <c r="E223" s="47">
        <v>10907.917588</v>
      </c>
      <c r="F223" s="48">
        <v>1369.1847562</v>
      </c>
      <c r="G223" s="47">
        <f>IF(C223="Pervious",F223*(1-0.25),F223)</f>
        <v>1369.1847562</v>
      </c>
      <c r="H223" s="47">
        <v>152764.0836</v>
      </c>
      <c r="I223" s="47">
        <v>9615.1441314</v>
      </c>
      <c r="J223" s="48">
        <v>1283.5331053</v>
      </c>
      <c r="K223" s="47">
        <f>IF(C223="Pervious",J223*(1-0.25),J223)</f>
        <v>1283.5331053</v>
      </c>
      <c r="L223" s="47">
        <v>183140.94392</v>
      </c>
      <c r="M223" s="47">
        <v>2788.067985</v>
      </c>
      <c r="N223" s="49">
        <f t="shared" si="18"/>
        <v>3.912357104161504</v>
      </c>
      <c r="O223" s="50">
        <f t="shared" si="19"/>
        <v>0.4910872918330218</v>
      </c>
      <c r="P223" s="51">
        <f t="shared" si="20"/>
        <v>54.792094174848465</v>
      </c>
      <c r="Q223" s="49">
        <f t="shared" si="21"/>
        <v>3.4486763533493967</v>
      </c>
      <c r="R223" s="50">
        <f t="shared" si="22"/>
        <v>0.46036650189503897</v>
      </c>
      <c r="S223" s="51">
        <f t="shared" si="23"/>
        <v>65.68740249710947</v>
      </c>
    </row>
    <row r="224" spans="1:19" ht="15">
      <c r="A224" s="39">
        <v>2130510</v>
      </c>
      <c r="B224" s="39" t="s">
        <v>156</v>
      </c>
      <c r="C224" s="39" t="s">
        <v>118</v>
      </c>
      <c r="D224" s="44">
        <v>4</v>
      </c>
      <c r="E224" s="47">
        <v>10816.899809</v>
      </c>
      <c r="F224" s="48">
        <v>1197.3108126</v>
      </c>
      <c r="G224" s="47">
        <f>IF(C224="Pervious",F224*(1-0.25),F224)</f>
        <v>1197.3108126</v>
      </c>
      <c r="H224" s="47">
        <v>576086.64161</v>
      </c>
      <c r="I224" s="47">
        <v>9496.3958034</v>
      </c>
      <c r="J224" s="48">
        <v>1119.1734447</v>
      </c>
      <c r="K224" s="47">
        <f>IF(C224="Pervious",J224*(1-0.25),J224)</f>
        <v>1119.1734447</v>
      </c>
      <c r="L224" s="47">
        <v>687351.20575</v>
      </c>
      <c r="M224" s="47">
        <v>1139.7000016</v>
      </c>
      <c r="N224" s="49">
        <f t="shared" si="18"/>
        <v>9.491006224282172</v>
      </c>
      <c r="O224" s="50">
        <f t="shared" si="19"/>
        <v>1.0505491014469786</v>
      </c>
      <c r="P224" s="51">
        <f t="shared" si="20"/>
        <v>505.47217759168603</v>
      </c>
      <c r="Q224" s="49">
        <f t="shared" si="21"/>
        <v>8.332364473166814</v>
      </c>
      <c r="R224" s="50">
        <f t="shared" si="22"/>
        <v>0.9819895087556522</v>
      </c>
      <c r="S224" s="51">
        <f t="shared" si="23"/>
        <v>603.0983634158486</v>
      </c>
    </row>
    <row r="225" spans="1:19" ht="15">
      <c r="A225" s="39">
        <v>2130510</v>
      </c>
      <c r="B225" s="39" t="s">
        <v>156</v>
      </c>
      <c r="C225" s="39" t="s">
        <v>119</v>
      </c>
      <c r="D225" s="44">
        <v>5</v>
      </c>
      <c r="E225" s="47">
        <v>24999.136677</v>
      </c>
      <c r="F225" s="48">
        <v>1026.4259396</v>
      </c>
      <c r="G225" s="47">
        <f>IF(C225="Pervious",F225*(1-0.25),F225)</f>
        <v>769.8194547</v>
      </c>
      <c r="H225" s="47">
        <v>261517.05442</v>
      </c>
      <c r="I225" s="47">
        <v>22028.487877</v>
      </c>
      <c r="J225" s="48">
        <v>959.11144443</v>
      </c>
      <c r="K225" s="47">
        <f>IF(C225="Pervious",J225*(1-0.25),J225)</f>
        <v>719.3335833225</v>
      </c>
      <c r="L225" s="47">
        <v>309536.03374</v>
      </c>
      <c r="M225" s="47">
        <v>3566.3000015</v>
      </c>
      <c r="N225" s="49">
        <f t="shared" si="18"/>
        <v>7.009824374417537</v>
      </c>
      <c r="O225" s="50">
        <f t="shared" si="19"/>
        <v>0.215859421354404</v>
      </c>
      <c r="P225" s="51">
        <f t="shared" si="20"/>
        <v>73.3300771976572</v>
      </c>
      <c r="Q225" s="49">
        <f t="shared" si="21"/>
        <v>6.176846554618156</v>
      </c>
      <c r="R225" s="50">
        <f t="shared" si="22"/>
        <v>0.20170304882369555</v>
      </c>
      <c r="S225" s="51">
        <f t="shared" si="23"/>
        <v>86.79472663819867</v>
      </c>
    </row>
    <row r="226" spans="1:19" ht="15">
      <c r="A226" s="39">
        <v>2130510</v>
      </c>
      <c r="B226" s="39" t="s">
        <v>156</v>
      </c>
      <c r="C226" s="39" t="s">
        <v>120</v>
      </c>
      <c r="D226" s="44">
        <v>6</v>
      </c>
      <c r="E226" s="47">
        <v>35816.036486</v>
      </c>
      <c r="F226" s="48">
        <v>2223.7367522</v>
      </c>
      <c r="G226" s="47">
        <v>1967.1302673</v>
      </c>
      <c r="H226" s="47">
        <v>837603.69603</v>
      </c>
      <c r="I226" s="47">
        <v>31524.883680400002</v>
      </c>
      <c r="J226" s="48">
        <v>2078.28488913</v>
      </c>
      <c r="K226" s="47">
        <v>1838.5070280225</v>
      </c>
      <c r="L226" s="47">
        <v>996887.23949</v>
      </c>
      <c r="M226" s="47">
        <v>4706.0000031</v>
      </c>
      <c r="N226" s="49">
        <f t="shared" si="18"/>
        <v>7.610717480324431</v>
      </c>
      <c r="O226" s="50">
        <f t="shared" si="19"/>
        <v>0.4180047314076042</v>
      </c>
      <c r="P226" s="51">
        <f t="shared" si="20"/>
        <v>177.98633563073574</v>
      </c>
      <c r="Q226" s="49">
        <f t="shared" si="21"/>
        <v>6.698870305914472</v>
      </c>
      <c r="R226" s="50">
        <f t="shared" si="22"/>
        <v>0.3906729763730161</v>
      </c>
      <c r="S226" s="51">
        <f t="shared" si="23"/>
        <v>211.83324242101932</v>
      </c>
    </row>
    <row r="227" spans="1:19" ht="15">
      <c r="A227" s="39">
        <v>2130511</v>
      </c>
      <c r="B227" s="39" t="s">
        <v>157</v>
      </c>
      <c r="C227" s="39" t="s">
        <v>115</v>
      </c>
      <c r="D227" s="44">
        <v>1</v>
      </c>
      <c r="E227" s="47">
        <v>1461.8409575</v>
      </c>
      <c r="F227" s="48">
        <v>42.67844439</v>
      </c>
      <c r="G227" s="47">
        <f>IF(C227="Pervious",F227*(1-0.25),F227)</f>
        <v>42.67844439</v>
      </c>
      <c r="H227" s="47">
        <v>28099.132813</v>
      </c>
      <c r="I227" s="47">
        <v>1461.8409575</v>
      </c>
      <c r="J227" s="48">
        <v>42.67844439</v>
      </c>
      <c r="K227" s="47">
        <f>IF(C227="Pervious",J227*(1-0.25),J227)</f>
        <v>42.67844439</v>
      </c>
      <c r="L227" s="47">
        <v>28099.132813</v>
      </c>
      <c r="M227" s="47">
        <v>713.02100377</v>
      </c>
      <c r="N227" s="49">
        <f t="shared" si="18"/>
        <v>2.0502074269491617</v>
      </c>
      <c r="O227" s="50">
        <f t="shared" si="19"/>
        <v>0.05985580251401239</v>
      </c>
      <c r="P227" s="51">
        <f t="shared" si="20"/>
        <v>39.40856253101903</v>
      </c>
      <c r="Q227" s="49">
        <f t="shared" si="21"/>
        <v>2.0502074269491617</v>
      </c>
      <c r="R227" s="50">
        <f t="shared" si="22"/>
        <v>0.05985580251401239</v>
      </c>
      <c r="S227" s="51">
        <f t="shared" si="23"/>
        <v>39.40856253101903</v>
      </c>
    </row>
    <row r="228" spans="1:19" ht="15">
      <c r="A228" s="39">
        <v>2130511</v>
      </c>
      <c r="B228" s="39" t="s">
        <v>157</v>
      </c>
      <c r="C228" s="39" t="s">
        <v>116</v>
      </c>
      <c r="D228" s="44">
        <v>2</v>
      </c>
      <c r="E228" s="47">
        <v>18231.461135</v>
      </c>
      <c r="F228" s="48">
        <v>1095.937826</v>
      </c>
      <c r="G228" s="47">
        <f>IF(C228="Pervious",F228*(1-0.25),F228)</f>
        <v>1095.937826</v>
      </c>
      <c r="H228" s="47">
        <v>739858.3265</v>
      </c>
      <c r="I228" s="47">
        <v>18231.461135</v>
      </c>
      <c r="J228" s="48">
        <v>1095.937826</v>
      </c>
      <c r="K228" s="47">
        <f>IF(C228="Pervious",J228*(1-0.25),J228)</f>
        <v>1095.937826</v>
      </c>
      <c r="L228" s="47">
        <v>739858.3265</v>
      </c>
      <c r="M228" s="47">
        <v>1105.5510104</v>
      </c>
      <c r="N228" s="49">
        <f t="shared" si="18"/>
        <v>16.49083666289054</v>
      </c>
      <c r="O228" s="50">
        <f t="shared" si="19"/>
        <v>0.9913046215782284</v>
      </c>
      <c r="P228" s="51">
        <f t="shared" si="20"/>
        <v>669.2213380839944</v>
      </c>
      <c r="Q228" s="49">
        <f t="shared" si="21"/>
        <v>16.49083666289054</v>
      </c>
      <c r="R228" s="50">
        <f t="shared" si="22"/>
        <v>0.9913046215782284</v>
      </c>
      <c r="S228" s="51">
        <f t="shared" si="23"/>
        <v>669.2213380839944</v>
      </c>
    </row>
    <row r="229" spans="1:19" ht="15">
      <c r="A229" s="39">
        <v>2130511</v>
      </c>
      <c r="B229" s="39" t="s">
        <v>157</v>
      </c>
      <c r="C229" s="39" t="s">
        <v>117</v>
      </c>
      <c r="D229" s="44">
        <v>3</v>
      </c>
      <c r="E229" s="47">
        <v>269.28110934</v>
      </c>
      <c r="F229" s="48">
        <v>38.813662648</v>
      </c>
      <c r="G229" s="47">
        <f>IF(C229="Pervious",F229*(1-0.25),F229)</f>
        <v>38.813662648</v>
      </c>
      <c r="H229" s="47">
        <v>2076.9553912</v>
      </c>
      <c r="I229" s="47">
        <v>269.28110934</v>
      </c>
      <c r="J229" s="48">
        <v>38.813662648</v>
      </c>
      <c r="K229" s="47">
        <f>IF(C229="Pervious",J229*(1-0.25),J229)</f>
        <v>38.813662648</v>
      </c>
      <c r="L229" s="47">
        <v>2076.9553912</v>
      </c>
      <c r="M229" s="47">
        <v>76.537000225</v>
      </c>
      <c r="N229" s="49">
        <f t="shared" si="18"/>
        <v>3.518312823188518</v>
      </c>
      <c r="O229" s="50">
        <f t="shared" si="19"/>
        <v>0.5071228625879948</v>
      </c>
      <c r="P229" s="51">
        <f t="shared" si="20"/>
        <v>27.136618695457894</v>
      </c>
      <c r="Q229" s="49">
        <f t="shared" si="21"/>
        <v>3.518312823188518</v>
      </c>
      <c r="R229" s="50">
        <f t="shared" si="22"/>
        <v>0.5071228625879948</v>
      </c>
      <c r="S229" s="51">
        <f t="shared" si="23"/>
        <v>27.136618695457894</v>
      </c>
    </row>
    <row r="230" spans="1:19" ht="15">
      <c r="A230" s="39">
        <v>2130511</v>
      </c>
      <c r="B230" s="39" t="s">
        <v>157</v>
      </c>
      <c r="C230" s="39" t="s">
        <v>118</v>
      </c>
      <c r="D230" s="44">
        <v>4</v>
      </c>
      <c r="E230" s="47">
        <v>4351.5277137</v>
      </c>
      <c r="F230" s="48">
        <v>485.01704695</v>
      </c>
      <c r="G230" s="47">
        <f>IF(C230="Pervious",F230*(1-0.25),F230)</f>
        <v>485.01704695</v>
      </c>
      <c r="H230" s="47">
        <v>433035.66174</v>
      </c>
      <c r="I230" s="47">
        <v>4351.5277137</v>
      </c>
      <c r="J230" s="48">
        <v>485.01704695</v>
      </c>
      <c r="K230" s="47">
        <f>IF(C230="Pervious",J230*(1-0.25),J230)</f>
        <v>485.01704695</v>
      </c>
      <c r="L230" s="47">
        <v>433035.66174</v>
      </c>
      <c r="M230" s="47">
        <v>463.1999969</v>
      </c>
      <c r="N230" s="49">
        <f t="shared" si="18"/>
        <v>9.394489945645335</v>
      </c>
      <c r="O230" s="50">
        <f t="shared" si="19"/>
        <v>1.047100712858403</v>
      </c>
      <c r="P230" s="51">
        <f t="shared" si="20"/>
        <v>934.8783778888666</v>
      </c>
      <c r="Q230" s="49">
        <f t="shared" si="21"/>
        <v>9.394489945645335</v>
      </c>
      <c r="R230" s="50">
        <f t="shared" si="22"/>
        <v>1.047100712858403</v>
      </c>
      <c r="S230" s="51">
        <f t="shared" si="23"/>
        <v>934.8783778888666</v>
      </c>
    </row>
    <row r="231" spans="1:19" ht="15">
      <c r="A231" s="39">
        <v>2130511</v>
      </c>
      <c r="B231" s="39" t="s">
        <v>157</v>
      </c>
      <c r="C231" s="39" t="s">
        <v>119</v>
      </c>
      <c r="D231" s="44">
        <v>5</v>
      </c>
      <c r="E231" s="47">
        <v>17812.328192</v>
      </c>
      <c r="F231" s="48">
        <v>685.22203106</v>
      </c>
      <c r="G231" s="47">
        <f>IF(C231="Pervious",F231*(1-0.25),F231)</f>
        <v>513.9165232949999</v>
      </c>
      <c r="H231" s="47">
        <v>356233.97077</v>
      </c>
      <c r="I231" s="47">
        <v>17812.328192</v>
      </c>
      <c r="J231" s="48">
        <v>685.22203106</v>
      </c>
      <c r="K231" s="47">
        <f>IF(C231="Pervious",J231*(1-0.25),J231)</f>
        <v>513.9165232949999</v>
      </c>
      <c r="L231" s="47">
        <v>356233.97077</v>
      </c>
      <c r="M231" s="47">
        <v>2701.7000002</v>
      </c>
      <c r="N231" s="49">
        <f t="shared" si="18"/>
        <v>6.593007436310989</v>
      </c>
      <c r="O231" s="50">
        <f t="shared" si="19"/>
        <v>0.19021968510824888</v>
      </c>
      <c r="P231" s="51">
        <f t="shared" si="20"/>
        <v>131.85548756102784</v>
      </c>
      <c r="Q231" s="49">
        <f t="shared" si="21"/>
        <v>6.593007436310989</v>
      </c>
      <c r="R231" s="50">
        <f t="shared" si="22"/>
        <v>0.19021968510824888</v>
      </c>
      <c r="S231" s="51">
        <f t="shared" si="23"/>
        <v>131.85548756102784</v>
      </c>
    </row>
    <row r="232" spans="1:19" ht="15">
      <c r="A232" s="39">
        <v>2130511</v>
      </c>
      <c r="B232" s="39" t="s">
        <v>157</v>
      </c>
      <c r="C232" s="39" t="s">
        <v>120</v>
      </c>
      <c r="D232" s="44">
        <v>6</v>
      </c>
      <c r="E232" s="47">
        <v>22163.855905700002</v>
      </c>
      <c r="F232" s="48">
        <v>1170.23907801</v>
      </c>
      <c r="G232" s="47">
        <v>998.9335702449999</v>
      </c>
      <c r="H232" s="47">
        <v>789269.63251</v>
      </c>
      <c r="I232" s="47">
        <v>22163.855905700002</v>
      </c>
      <c r="J232" s="48">
        <v>1170.23907801</v>
      </c>
      <c r="K232" s="47">
        <v>998.9335702449999</v>
      </c>
      <c r="L232" s="47">
        <v>789269.63251</v>
      </c>
      <c r="M232" s="47">
        <v>3164.8999971</v>
      </c>
      <c r="N232" s="49">
        <f t="shared" si="18"/>
        <v>7.003019345321735</v>
      </c>
      <c r="O232" s="50">
        <f t="shared" si="19"/>
        <v>0.31562879432535734</v>
      </c>
      <c r="P232" s="51">
        <f t="shared" si="20"/>
        <v>249.38217107434937</v>
      </c>
      <c r="Q232" s="49">
        <f t="shared" si="21"/>
        <v>7.003019345321735</v>
      </c>
      <c r="R232" s="50">
        <f t="shared" si="22"/>
        <v>0.31562879432535734</v>
      </c>
      <c r="S232" s="51">
        <f t="shared" si="23"/>
        <v>249.38217107434937</v>
      </c>
    </row>
    <row r="233" spans="1:19" ht="15">
      <c r="A233" s="39">
        <v>2130601</v>
      </c>
      <c r="B233" s="39" t="s">
        <v>158</v>
      </c>
      <c r="C233" s="39" t="s">
        <v>115</v>
      </c>
      <c r="D233" s="44">
        <v>1</v>
      </c>
      <c r="E233" s="47">
        <v>26548.460295</v>
      </c>
      <c r="F233" s="48">
        <v>728.75182677</v>
      </c>
      <c r="G233" s="47">
        <f>IF(C233="Pervious",F233*(1-0.25),F233)</f>
        <v>728.75182677</v>
      </c>
      <c r="H233" s="47">
        <v>304097.5373</v>
      </c>
      <c r="I233" s="47">
        <v>26548.460295</v>
      </c>
      <c r="J233" s="48">
        <v>728.75182677</v>
      </c>
      <c r="K233" s="47">
        <f>IF(C233="Pervious",J233*(1-0.25),J233)</f>
        <v>728.75182677</v>
      </c>
      <c r="L233" s="47">
        <v>304097.5373</v>
      </c>
      <c r="M233" s="47">
        <v>14367.414809</v>
      </c>
      <c r="N233" s="49">
        <f t="shared" si="18"/>
        <v>1.8478244449634447</v>
      </c>
      <c r="O233" s="50">
        <f t="shared" si="19"/>
        <v>0.05072254378800959</v>
      </c>
      <c r="P233" s="51">
        <f t="shared" si="20"/>
        <v>21.165779741356673</v>
      </c>
      <c r="Q233" s="49">
        <f t="shared" si="21"/>
        <v>1.8478244449634447</v>
      </c>
      <c r="R233" s="50">
        <f t="shared" si="22"/>
        <v>0.05072254378800959</v>
      </c>
      <c r="S233" s="51">
        <f t="shared" si="23"/>
        <v>21.165779741356673</v>
      </c>
    </row>
    <row r="234" spans="1:19" ht="15">
      <c r="A234" s="39">
        <v>2130601</v>
      </c>
      <c r="B234" s="39" t="s">
        <v>158</v>
      </c>
      <c r="C234" s="39" t="s">
        <v>116</v>
      </c>
      <c r="D234" s="44">
        <v>2</v>
      </c>
      <c r="E234" s="47">
        <v>92973.793433</v>
      </c>
      <c r="F234" s="48">
        <v>4385.8358777</v>
      </c>
      <c r="G234" s="47">
        <f>IF(C234="Pervious",F234*(1-0.25),F234)</f>
        <v>4385.8358777</v>
      </c>
      <c r="H234" s="47">
        <v>3464274.6348</v>
      </c>
      <c r="I234" s="47">
        <v>92973.793433</v>
      </c>
      <c r="J234" s="48">
        <v>4385.8358777</v>
      </c>
      <c r="K234" s="47">
        <f>IF(C234="Pervious",J234*(1-0.25),J234)</f>
        <v>4385.8358777</v>
      </c>
      <c r="L234" s="47">
        <v>3464274.6348</v>
      </c>
      <c r="M234" s="47">
        <v>6411.0388657</v>
      </c>
      <c r="N234" s="49">
        <f t="shared" si="18"/>
        <v>14.502141599924382</v>
      </c>
      <c r="O234" s="50">
        <f t="shared" si="19"/>
        <v>0.6841068927478925</v>
      </c>
      <c r="P234" s="51">
        <f t="shared" si="20"/>
        <v>540.3608849315168</v>
      </c>
      <c r="Q234" s="49">
        <f t="shared" si="21"/>
        <v>14.502141599924382</v>
      </c>
      <c r="R234" s="50">
        <f t="shared" si="22"/>
        <v>0.6841068927478925</v>
      </c>
      <c r="S234" s="51">
        <f t="shared" si="23"/>
        <v>540.3608849315168</v>
      </c>
    </row>
    <row r="235" spans="1:19" ht="15">
      <c r="A235" s="39">
        <v>2130601</v>
      </c>
      <c r="B235" s="39" t="s">
        <v>158</v>
      </c>
      <c r="C235" s="39" t="s">
        <v>117</v>
      </c>
      <c r="D235" s="44">
        <v>3</v>
      </c>
      <c r="E235" s="47">
        <v>7038.5034766</v>
      </c>
      <c r="F235" s="48">
        <v>623.27352184</v>
      </c>
      <c r="G235" s="47">
        <f>IF(C235="Pervious",F235*(1-0.25),F235)</f>
        <v>623.27352184</v>
      </c>
      <c r="H235" s="47">
        <v>85180.952022</v>
      </c>
      <c r="I235" s="47">
        <v>7038.5034766</v>
      </c>
      <c r="J235" s="48">
        <v>623.27352184</v>
      </c>
      <c r="K235" s="47">
        <f>IF(C235="Pervious",J235*(1-0.25),J235)</f>
        <v>623.27352184</v>
      </c>
      <c r="L235" s="47">
        <v>85180.952022</v>
      </c>
      <c r="M235" s="47">
        <v>1114.4629998</v>
      </c>
      <c r="N235" s="49">
        <f t="shared" si="18"/>
        <v>6.315600856971582</v>
      </c>
      <c r="O235" s="50">
        <f t="shared" si="19"/>
        <v>0.5592590529715672</v>
      </c>
      <c r="P235" s="51">
        <f t="shared" si="20"/>
        <v>76.4322835637311</v>
      </c>
      <c r="Q235" s="49">
        <f t="shared" si="21"/>
        <v>6.315600856971582</v>
      </c>
      <c r="R235" s="50">
        <f t="shared" si="22"/>
        <v>0.5592590529715672</v>
      </c>
      <c r="S235" s="51">
        <f t="shared" si="23"/>
        <v>76.4322835637311</v>
      </c>
    </row>
    <row r="236" spans="1:19" ht="15">
      <c r="A236" s="39">
        <v>2130601</v>
      </c>
      <c r="B236" s="39" t="s">
        <v>158</v>
      </c>
      <c r="C236" s="39" t="s">
        <v>118</v>
      </c>
      <c r="D236" s="44">
        <v>4</v>
      </c>
      <c r="E236" s="47">
        <v>5509.4195055</v>
      </c>
      <c r="F236" s="48">
        <v>583.23236744</v>
      </c>
      <c r="G236" s="47">
        <f>IF(C236="Pervious",F236*(1-0.25),F236)</f>
        <v>583.23236744</v>
      </c>
      <c r="H236" s="47">
        <v>364902.20239</v>
      </c>
      <c r="I236" s="47">
        <v>5509.4195055</v>
      </c>
      <c r="J236" s="48">
        <v>583.23236744</v>
      </c>
      <c r="K236" s="47">
        <f>IF(C236="Pervious",J236*(1-0.25),J236)</f>
        <v>583.23236744</v>
      </c>
      <c r="L236" s="47">
        <v>364902.20239</v>
      </c>
      <c r="M236" s="47">
        <v>565.89999819</v>
      </c>
      <c r="N236" s="49">
        <f t="shared" si="18"/>
        <v>9.73567683887891</v>
      </c>
      <c r="O236" s="50">
        <f t="shared" si="19"/>
        <v>1.03062797191277</v>
      </c>
      <c r="P236" s="51">
        <f t="shared" si="20"/>
        <v>644.8174652007768</v>
      </c>
      <c r="Q236" s="49">
        <f t="shared" si="21"/>
        <v>9.73567683887891</v>
      </c>
      <c r="R236" s="50">
        <f t="shared" si="22"/>
        <v>1.03062797191277</v>
      </c>
      <c r="S236" s="51">
        <f t="shared" si="23"/>
        <v>644.8174652007768</v>
      </c>
    </row>
    <row r="237" spans="1:19" ht="15">
      <c r="A237" s="39">
        <v>2130601</v>
      </c>
      <c r="B237" s="39" t="s">
        <v>158</v>
      </c>
      <c r="C237" s="39" t="s">
        <v>119</v>
      </c>
      <c r="D237" s="44">
        <v>5</v>
      </c>
      <c r="E237" s="47">
        <v>13992.029237</v>
      </c>
      <c r="F237" s="48">
        <v>530.71754509</v>
      </c>
      <c r="G237" s="47">
        <f>IF(C237="Pervious",F237*(1-0.25),F237)</f>
        <v>398.03815881750006</v>
      </c>
      <c r="H237" s="47">
        <v>225131.41782</v>
      </c>
      <c r="I237" s="47">
        <v>13992.029237</v>
      </c>
      <c r="J237" s="48">
        <v>530.71754509</v>
      </c>
      <c r="K237" s="47">
        <f>IF(C237="Pervious",J237*(1-0.25),J237)</f>
        <v>398.03815881750006</v>
      </c>
      <c r="L237" s="47">
        <v>225131.41782</v>
      </c>
      <c r="M237" s="47">
        <v>2530.7000031</v>
      </c>
      <c r="N237" s="49">
        <f t="shared" si="18"/>
        <v>5.528916592192026</v>
      </c>
      <c r="O237" s="50">
        <f t="shared" si="19"/>
        <v>0.15728381804635883</v>
      </c>
      <c r="P237" s="51">
        <f t="shared" si="20"/>
        <v>88.96013654096637</v>
      </c>
      <c r="Q237" s="49">
        <f t="shared" si="21"/>
        <v>5.528916592192026</v>
      </c>
      <c r="R237" s="50">
        <f t="shared" si="22"/>
        <v>0.15728381804635883</v>
      </c>
      <c r="S237" s="51">
        <f t="shared" si="23"/>
        <v>88.96013654096637</v>
      </c>
    </row>
    <row r="238" spans="1:19" ht="15">
      <c r="A238" s="39">
        <v>2130601</v>
      </c>
      <c r="B238" s="39" t="s">
        <v>158</v>
      </c>
      <c r="C238" s="39" t="s">
        <v>120</v>
      </c>
      <c r="D238" s="44">
        <v>6</v>
      </c>
      <c r="E238" s="47">
        <v>19501.4487425</v>
      </c>
      <c r="F238" s="48">
        <v>1113.94991253</v>
      </c>
      <c r="G238" s="47">
        <v>981.2705262575</v>
      </c>
      <c r="H238" s="47">
        <v>590033.62021</v>
      </c>
      <c r="I238" s="47">
        <v>19501.4487425</v>
      </c>
      <c r="J238" s="48">
        <v>1113.94991253</v>
      </c>
      <c r="K238" s="47">
        <v>981.2705262575</v>
      </c>
      <c r="L238" s="47">
        <v>590033.62021</v>
      </c>
      <c r="M238" s="47">
        <v>3096.60000129</v>
      </c>
      <c r="N238" s="49">
        <f t="shared" si="18"/>
        <v>6.297697065935533</v>
      </c>
      <c r="O238" s="50">
        <f t="shared" si="19"/>
        <v>0.31688643216712414</v>
      </c>
      <c r="P238" s="51">
        <f t="shared" si="20"/>
        <v>190.54240779054456</v>
      </c>
      <c r="Q238" s="49">
        <f t="shared" si="21"/>
        <v>6.297697065935533</v>
      </c>
      <c r="R238" s="50">
        <f t="shared" si="22"/>
        <v>0.31688643216712414</v>
      </c>
      <c r="S238" s="51">
        <f t="shared" si="23"/>
        <v>190.54240779054456</v>
      </c>
    </row>
    <row r="239" spans="1:19" ht="15">
      <c r="A239" s="39">
        <v>2130602</v>
      </c>
      <c r="B239" s="39" t="s">
        <v>159</v>
      </c>
      <c r="C239" s="39" t="s">
        <v>115</v>
      </c>
      <c r="D239" s="44">
        <v>1</v>
      </c>
      <c r="E239" s="47">
        <v>17823.465179</v>
      </c>
      <c r="F239" s="48">
        <v>488.85631799</v>
      </c>
      <c r="G239" s="47">
        <f>IF(C239="Pervious",F239*(1-0.25),F239)</f>
        <v>488.85631799</v>
      </c>
      <c r="H239" s="47">
        <v>167205.59473</v>
      </c>
      <c r="I239" s="47">
        <v>17823.465179</v>
      </c>
      <c r="J239" s="48">
        <v>488.85631799</v>
      </c>
      <c r="K239" s="47">
        <f>IF(C239="Pervious",J239*(1-0.25),J239)</f>
        <v>488.85631799</v>
      </c>
      <c r="L239" s="47">
        <v>167205.59473</v>
      </c>
      <c r="M239" s="47">
        <v>9631.9057913</v>
      </c>
      <c r="N239" s="49">
        <f t="shared" si="18"/>
        <v>1.8504609124290865</v>
      </c>
      <c r="O239" s="50">
        <f t="shared" si="19"/>
        <v>0.05075385168650201</v>
      </c>
      <c r="P239" s="51">
        <f t="shared" si="20"/>
        <v>17.359554625319127</v>
      </c>
      <c r="Q239" s="49">
        <f t="shared" si="21"/>
        <v>1.8504609124290865</v>
      </c>
      <c r="R239" s="50">
        <f t="shared" si="22"/>
        <v>0.05075385168650201</v>
      </c>
      <c r="S239" s="51">
        <f t="shared" si="23"/>
        <v>17.359554625319127</v>
      </c>
    </row>
    <row r="240" spans="1:19" ht="15">
      <c r="A240" s="39">
        <v>2130602</v>
      </c>
      <c r="B240" s="39" t="s">
        <v>159</v>
      </c>
      <c r="C240" s="39" t="s">
        <v>116</v>
      </c>
      <c r="D240" s="44">
        <v>2</v>
      </c>
      <c r="E240" s="47">
        <v>172048.49081</v>
      </c>
      <c r="F240" s="48">
        <v>8112.0467806</v>
      </c>
      <c r="G240" s="47">
        <f>IF(C240="Pervious",F240*(1-0.25),F240)</f>
        <v>8112.0467806</v>
      </c>
      <c r="H240" s="47">
        <v>5632706.9646</v>
      </c>
      <c r="I240" s="47">
        <v>172048.49081</v>
      </c>
      <c r="J240" s="48">
        <v>8112.0467806</v>
      </c>
      <c r="K240" s="47">
        <f>IF(C240="Pervious",J240*(1-0.25),J240)</f>
        <v>8112.0467806</v>
      </c>
      <c r="L240" s="47">
        <v>5632706.9646</v>
      </c>
      <c r="M240" s="47">
        <v>11887.170195</v>
      </c>
      <c r="N240" s="49">
        <f t="shared" si="18"/>
        <v>14.473460713330013</v>
      </c>
      <c r="O240" s="50">
        <f t="shared" si="19"/>
        <v>0.6824203445839533</v>
      </c>
      <c r="P240" s="51">
        <f t="shared" si="20"/>
        <v>473.8475913274328</v>
      </c>
      <c r="Q240" s="49">
        <f t="shared" si="21"/>
        <v>14.473460713330013</v>
      </c>
      <c r="R240" s="50">
        <f t="shared" si="22"/>
        <v>0.6824203445839533</v>
      </c>
      <c r="S240" s="51">
        <f t="shared" si="23"/>
        <v>473.8475913274328</v>
      </c>
    </row>
    <row r="241" spans="1:19" ht="15">
      <c r="A241" s="39">
        <v>2130602</v>
      </c>
      <c r="B241" s="39" t="s">
        <v>159</v>
      </c>
      <c r="C241" s="39" t="s">
        <v>117</v>
      </c>
      <c r="D241" s="44">
        <v>3</v>
      </c>
      <c r="E241" s="47">
        <v>13052.931212</v>
      </c>
      <c r="F241" s="48">
        <v>1155.5042638</v>
      </c>
      <c r="G241" s="47">
        <f>IF(C241="Pervious",F241*(1-0.25),F241)</f>
        <v>1155.5042638</v>
      </c>
      <c r="H241" s="47">
        <v>83115.416857</v>
      </c>
      <c r="I241" s="47">
        <v>13052.931212</v>
      </c>
      <c r="J241" s="48">
        <v>1155.5042638</v>
      </c>
      <c r="K241" s="47">
        <f>IF(C241="Pervious",J241*(1-0.25),J241)</f>
        <v>1155.5042638</v>
      </c>
      <c r="L241" s="47">
        <v>83115.416857</v>
      </c>
      <c r="M241" s="47">
        <v>2066.402974</v>
      </c>
      <c r="N241" s="49">
        <f t="shared" si="18"/>
        <v>6.31674043070749</v>
      </c>
      <c r="O241" s="50">
        <f t="shared" si="19"/>
        <v>0.5591863147405632</v>
      </c>
      <c r="P241" s="51">
        <f t="shared" si="20"/>
        <v>40.222269277957395</v>
      </c>
      <c r="Q241" s="49">
        <f t="shared" si="21"/>
        <v>6.31674043070749</v>
      </c>
      <c r="R241" s="50">
        <f t="shared" si="22"/>
        <v>0.5591863147405632</v>
      </c>
      <c r="S241" s="51">
        <f t="shared" si="23"/>
        <v>40.222269277957395</v>
      </c>
    </row>
    <row r="242" spans="1:19" ht="15">
      <c r="A242" s="39">
        <v>2130602</v>
      </c>
      <c r="B242" s="39" t="s">
        <v>159</v>
      </c>
      <c r="C242" s="39" t="s">
        <v>118</v>
      </c>
      <c r="D242" s="44">
        <v>4</v>
      </c>
      <c r="E242" s="47">
        <v>4236.1473217</v>
      </c>
      <c r="F242" s="48">
        <v>448.44247671</v>
      </c>
      <c r="G242" s="47">
        <f>IF(C242="Pervious",F242*(1-0.25),F242)</f>
        <v>448.44247671</v>
      </c>
      <c r="H242" s="47">
        <v>205277.32884</v>
      </c>
      <c r="I242" s="47">
        <v>4236.1473217</v>
      </c>
      <c r="J242" s="48">
        <v>448.44247671</v>
      </c>
      <c r="K242" s="47">
        <f>IF(C242="Pervious",J242*(1-0.25),J242)</f>
        <v>448.44247671</v>
      </c>
      <c r="L242" s="47">
        <v>205277.32884</v>
      </c>
      <c r="M242" s="47">
        <v>435.09999797</v>
      </c>
      <c r="N242" s="49">
        <f t="shared" si="18"/>
        <v>9.736031582312444</v>
      </c>
      <c r="O242" s="50">
        <f t="shared" si="19"/>
        <v>1.030665315564814</v>
      </c>
      <c r="P242" s="51">
        <f t="shared" si="20"/>
        <v>471.79344931680237</v>
      </c>
      <c r="Q242" s="49">
        <f t="shared" si="21"/>
        <v>9.736031582312444</v>
      </c>
      <c r="R242" s="50">
        <f t="shared" si="22"/>
        <v>1.030665315564814</v>
      </c>
      <c r="S242" s="51">
        <f t="shared" si="23"/>
        <v>471.79344931680237</v>
      </c>
    </row>
    <row r="243" spans="1:19" ht="15">
      <c r="A243" s="39">
        <v>2130602</v>
      </c>
      <c r="B243" s="39" t="s">
        <v>159</v>
      </c>
      <c r="C243" s="39" t="s">
        <v>119</v>
      </c>
      <c r="D243" s="44">
        <v>5</v>
      </c>
      <c r="E243" s="47">
        <v>12295.123718</v>
      </c>
      <c r="F243" s="48">
        <v>466.33687593</v>
      </c>
      <c r="G243" s="47">
        <f>IF(C243="Pervious",F243*(1-0.25),F243)</f>
        <v>349.7526569475</v>
      </c>
      <c r="H243" s="47">
        <v>144574.92212</v>
      </c>
      <c r="I243" s="47">
        <v>12295.123718</v>
      </c>
      <c r="J243" s="48">
        <v>466.33687593</v>
      </c>
      <c r="K243" s="47">
        <f>IF(C243="Pervious",J243*(1-0.25),J243)</f>
        <v>349.7526569475</v>
      </c>
      <c r="L243" s="47">
        <v>144574.92212</v>
      </c>
      <c r="M243" s="47">
        <v>2223.9000015</v>
      </c>
      <c r="N243" s="49">
        <f t="shared" si="18"/>
        <v>5.528631552546002</v>
      </c>
      <c r="O243" s="50">
        <f t="shared" si="19"/>
        <v>0.15726995670290705</v>
      </c>
      <c r="P243" s="51">
        <f t="shared" si="20"/>
        <v>65.0096326374772</v>
      </c>
      <c r="Q243" s="49">
        <f t="shared" si="21"/>
        <v>5.528631552546002</v>
      </c>
      <c r="R243" s="50">
        <f t="shared" si="22"/>
        <v>0.15726995670290705</v>
      </c>
      <c r="S243" s="51">
        <f t="shared" si="23"/>
        <v>65.0096326374772</v>
      </c>
    </row>
    <row r="244" spans="1:19" ht="15">
      <c r="A244" s="39">
        <v>2130602</v>
      </c>
      <c r="B244" s="39" t="s">
        <v>159</v>
      </c>
      <c r="C244" s="39" t="s">
        <v>120</v>
      </c>
      <c r="D244" s="44">
        <v>6</v>
      </c>
      <c r="E244" s="47">
        <v>16531.2710397</v>
      </c>
      <c r="F244" s="48">
        <v>914.7793526400001</v>
      </c>
      <c r="G244" s="47">
        <v>798.1951336575</v>
      </c>
      <c r="H244" s="47">
        <v>349852.25096</v>
      </c>
      <c r="I244" s="47">
        <v>16531.2710397</v>
      </c>
      <c r="J244" s="48">
        <v>914.7793526400001</v>
      </c>
      <c r="K244" s="47">
        <v>798.1951336575</v>
      </c>
      <c r="L244" s="47">
        <v>349852.25096</v>
      </c>
      <c r="M244" s="47">
        <v>2658.99999947</v>
      </c>
      <c r="N244" s="49">
        <f t="shared" si="18"/>
        <v>6.217100805940227</v>
      </c>
      <c r="O244" s="50">
        <f t="shared" si="19"/>
        <v>0.300186210536517</v>
      </c>
      <c r="P244" s="51">
        <f t="shared" si="20"/>
        <v>131.5728661262631</v>
      </c>
      <c r="Q244" s="49">
        <f t="shared" si="21"/>
        <v>6.217100805940227</v>
      </c>
      <c r="R244" s="50">
        <f t="shared" si="22"/>
        <v>0.300186210536517</v>
      </c>
      <c r="S244" s="51">
        <f t="shared" si="23"/>
        <v>131.5728661262631</v>
      </c>
    </row>
    <row r="245" spans="1:19" ht="15">
      <c r="A245" s="39">
        <v>2130603</v>
      </c>
      <c r="B245" s="39" t="s">
        <v>160</v>
      </c>
      <c r="C245" s="39" t="s">
        <v>115</v>
      </c>
      <c r="D245" s="44">
        <v>1</v>
      </c>
      <c r="E245" s="47">
        <v>20701.695071</v>
      </c>
      <c r="F245" s="48">
        <v>567.17395406</v>
      </c>
      <c r="G245" s="47">
        <f>IF(C245="Pervious",F245*(1-0.25),F245)</f>
        <v>567.17395406</v>
      </c>
      <c r="H245" s="47">
        <v>204091.3691</v>
      </c>
      <c r="I245" s="47">
        <v>20701.695071</v>
      </c>
      <c r="J245" s="48">
        <v>567.17395406</v>
      </c>
      <c r="K245" s="47">
        <f>IF(C245="Pervious",J245*(1-0.25),J245)</f>
        <v>567.17395406</v>
      </c>
      <c r="L245" s="47">
        <v>204091.3691</v>
      </c>
      <c r="M245" s="47">
        <v>11165.587952</v>
      </c>
      <c r="N245" s="49">
        <f t="shared" si="18"/>
        <v>1.854062245534672</v>
      </c>
      <c r="O245" s="50">
        <f t="shared" si="19"/>
        <v>0.05079660439721016</v>
      </c>
      <c r="P245" s="51">
        <f t="shared" si="20"/>
        <v>18.27860476110824</v>
      </c>
      <c r="Q245" s="49">
        <f t="shared" si="21"/>
        <v>1.854062245534672</v>
      </c>
      <c r="R245" s="50">
        <f t="shared" si="22"/>
        <v>0.05079660439721016</v>
      </c>
      <c r="S245" s="51">
        <f t="shared" si="23"/>
        <v>18.27860476110824</v>
      </c>
    </row>
    <row r="246" spans="1:19" ht="15">
      <c r="A246" s="39">
        <v>2130603</v>
      </c>
      <c r="B246" s="39" t="s">
        <v>160</v>
      </c>
      <c r="C246" s="39" t="s">
        <v>116</v>
      </c>
      <c r="D246" s="44">
        <v>2</v>
      </c>
      <c r="E246" s="47">
        <v>32412.680766</v>
      </c>
      <c r="F246" s="48">
        <v>1528.1882106</v>
      </c>
      <c r="G246" s="47">
        <f>IF(C246="Pervious",F246*(1-0.25),F246)</f>
        <v>1528.1882106</v>
      </c>
      <c r="H246" s="47">
        <v>1402890.0257</v>
      </c>
      <c r="I246" s="47">
        <v>32412.680766</v>
      </c>
      <c r="J246" s="48">
        <v>1528.1882106</v>
      </c>
      <c r="K246" s="47">
        <f>IF(C246="Pervious",J246*(1-0.25),J246)</f>
        <v>1528.1882106</v>
      </c>
      <c r="L246" s="47">
        <v>1402890.0257</v>
      </c>
      <c r="M246" s="47">
        <v>2239.8240145</v>
      </c>
      <c r="N246" s="49">
        <f t="shared" si="18"/>
        <v>14.471083690579835</v>
      </c>
      <c r="O246" s="50">
        <f t="shared" si="19"/>
        <v>0.6822804830678362</v>
      </c>
      <c r="P246" s="51">
        <f t="shared" si="20"/>
        <v>626.3393983715144</v>
      </c>
      <c r="Q246" s="49">
        <f t="shared" si="21"/>
        <v>14.471083690579835</v>
      </c>
      <c r="R246" s="50">
        <f t="shared" si="22"/>
        <v>0.6822804830678362</v>
      </c>
      <c r="S246" s="51">
        <f t="shared" si="23"/>
        <v>626.3393983715144</v>
      </c>
    </row>
    <row r="247" spans="1:19" ht="15">
      <c r="A247" s="39">
        <v>2130603</v>
      </c>
      <c r="B247" s="39" t="s">
        <v>160</v>
      </c>
      <c r="C247" s="39" t="s">
        <v>117</v>
      </c>
      <c r="D247" s="44">
        <v>3</v>
      </c>
      <c r="E247" s="47">
        <v>2459.4943023</v>
      </c>
      <c r="F247" s="48">
        <v>217.7193946</v>
      </c>
      <c r="G247" s="47">
        <f>IF(C247="Pervious",F247*(1-0.25),F247)</f>
        <v>217.7193946</v>
      </c>
      <c r="H247" s="47">
        <v>20618.968738</v>
      </c>
      <c r="I247" s="47">
        <v>2459.4943023</v>
      </c>
      <c r="J247" s="48">
        <v>217.7193946</v>
      </c>
      <c r="K247" s="47">
        <f>IF(C247="Pervious",J247*(1-0.25),J247)</f>
        <v>217.7193946</v>
      </c>
      <c r="L247" s="47">
        <v>20618.968738</v>
      </c>
      <c r="M247" s="47">
        <v>389.35800387</v>
      </c>
      <c r="N247" s="49">
        <f t="shared" si="18"/>
        <v>6.316793998977823</v>
      </c>
      <c r="O247" s="50">
        <f t="shared" si="19"/>
        <v>0.5591753410383026</v>
      </c>
      <c r="P247" s="51">
        <f t="shared" si="20"/>
        <v>52.95632434176009</v>
      </c>
      <c r="Q247" s="49">
        <f t="shared" si="21"/>
        <v>6.316793998977823</v>
      </c>
      <c r="R247" s="50">
        <f t="shared" si="22"/>
        <v>0.5591753410383026</v>
      </c>
      <c r="S247" s="51">
        <f t="shared" si="23"/>
        <v>52.95632434176009</v>
      </c>
    </row>
    <row r="248" spans="1:19" ht="15">
      <c r="A248" s="39">
        <v>2130603</v>
      </c>
      <c r="B248" s="39" t="s">
        <v>160</v>
      </c>
      <c r="C248" s="39" t="s">
        <v>118</v>
      </c>
      <c r="D248" s="44">
        <v>4</v>
      </c>
      <c r="E248" s="47">
        <v>12209.431123</v>
      </c>
      <c r="F248" s="48">
        <v>1292.501927</v>
      </c>
      <c r="G248" s="47">
        <f>IF(C248="Pervious",F248*(1-0.25),F248)</f>
        <v>1292.501927</v>
      </c>
      <c r="H248" s="47">
        <v>823145.48043</v>
      </c>
      <c r="I248" s="47">
        <v>12209.431123</v>
      </c>
      <c r="J248" s="48">
        <v>1292.501927</v>
      </c>
      <c r="K248" s="47">
        <f>IF(C248="Pervious",J248*(1-0.25),J248)</f>
        <v>1292.501927</v>
      </c>
      <c r="L248" s="47">
        <v>823145.48043</v>
      </c>
      <c r="M248" s="47">
        <v>1254.0670023</v>
      </c>
      <c r="N248" s="49">
        <f t="shared" si="18"/>
        <v>9.735868259516838</v>
      </c>
      <c r="O248" s="50">
        <f t="shared" si="19"/>
        <v>1.0306482226464049</v>
      </c>
      <c r="P248" s="51">
        <f t="shared" si="20"/>
        <v>656.3807826219206</v>
      </c>
      <c r="Q248" s="49">
        <f t="shared" si="21"/>
        <v>9.735868259516838</v>
      </c>
      <c r="R248" s="50">
        <f t="shared" si="22"/>
        <v>1.0306482226464049</v>
      </c>
      <c r="S248" s="51">
        <f t="shared" si="23"/>
        <v>656.3807826219206</v>
      </c>
    </row>
    <row r="249" spans="1:19" ht="15">
      <c r="A249" s="39">
        <v>2130603</v>
      </c>
      <c r="B249" s="39" t="s">
        <v>160</v>
      </c>
      <c r="C249" s="39" t="s">
        <v>119</v>
      </c>
      <c r="D249" s="44">
        <v>5</v>
      </c>
      <c r="E249" s="47">
        <v>25445.293096</v>
      </c>
      <c r="F249" s="48">
        <v>965.17263421</v>
      </c>
      <c r="G249" s="47">
        <f>IF(C249="Pervious",F249*(1-0.25),F249)</f>
        <v>723.8794756574999</v>
      </c>
      <c r="H249" s="47">
        <v>409723.12441</v>
      </c>
      <c r="I249" s="47">
        <v>25445.293096</v>
      </c>
      <c r="J249" s="48">
        <v>965.17263421</v>
      </c>
      <c r="K249" s="47">
        <f>IF(C249="Pervious",J249*(1-0.25),J249)</f>
        <v>723.8794756574999</v>
      </c>
      <c r="L249" s="47">
        <v>409723.12441</v>
      </c>
      <c r="M249" s="47">
        <v>4602.0009992</v>
      </c>
      <c r="N249" s="49">
        <f t="shared" si="18"/>
        <v>5.5291802631992795</v>
      </c>
      <c r="O249" s="50">
        <f t="shared" si="19"/>
        <v>0.15729667937563188</v>
      </c>
      <c r="P249" s="51">
        <f t="shared" si="20"/>
        <v>89.03151574309203</v>
      </c>
      <c r="Q249" s="49">
        <f t="shared" si="21"/>
        <v>5.5291802631992795</v>
      </c>
      <c r="R249" s="50">
        <f t="shared" si="22"/>
        <v>0.15729667937563188</v>
      </c>
      <c r="S249" s="51">
        <f t="shared" si="23"/>
        <v>89.03151574309203</v>
      </c>
    </row>
    <row r="250" spans="1:19" ht="15">
      <c r="A250" s="39">
        <v>2130603</v>
      </c>
      <c r="B250" s="39" t="s">
        <v>160</v>
      </c>
      <c r="C250" s="39" t="s">
        <v>120</v>
      </c>
      <c r="D250" s="44">
        <v>6</v>
      </c>
      <c r="E250" s="47">
        <v>37654.724219</v>
      </c>
      <c r="F250" s="48">
        <v>2257.67456121</v>
      </c>
      <c r="G250" s="47">
        <v>2016.3814026575</v>
      </c>
      <c r="H250" s="47">
        <v>1232868.60484</v>
      </c>
      <c r="I250" s="47">
        <v>37654.724219</v>
      </c>
      <c r="J250" s="48">
        <v>2257.67456121</v>
      </c>
      <c r="K250" s="47">
        <v>2016.3814026575</v>
      </c>
      <c r="L250" s="47">
        <v>1232868.60484</v>
      </c>
      <c r="M250" s="47">
        <v>5856.0680015</v>
      </c>
      <c r="N250" s="49">
        <f t="shared" si="18"/>
        <v>6.430035342717153</v>
      </c>
      <c r="O250" s="50">
        <f t="shared" si="19"/>
        <v>0.3443234269378387</v>
      </c>
      <c r="P250" s="51">
        <f t="shared" si="20"/>
        <v>210.52839627617155</v>
      </c>
      <c r="Q250" s="49">
        <f t="shared" si="21"/>
        <v>6.430035342717153</v>
      </c>
      <c r="R250" s="50">
        <f t="shared" si="22"/>
        <v>0.3443234269378387</v>
      </c>
      <c r="S250" s="51">
        <f t="shared" si="23"/>
        <v>210.52839627617155</v>
      </c>
    </row>
    <row r="251" spans="1:19" ht="15">
      <c r="A251" s="39">
        <v>2130604</v>
      </c>
      <c r="B251" s="39" t="s">
        <v>161</v>
      </c>
      <c r="C251" s="39" t="s">
        <v>115</v>
      </c>
      <c r="D251" s="44">
        <v>1</v>
      </c>
      <c r="E251" s="47">
        <v>6711.6449876</v>
      </c>
      <c r="F251" s="48">
        <v>187.10880539</v>
      </c>
      <c r="G251" s="47">
        <f>IF(C251="Pervious",F251*(1-0.25),F251)</f>
        <v>187.10880539</v>
      </c>
      <c r="H251" s="47">
        <v>73271.04451</v>
      </c>
      <c r="I251" s="47">
        <v>6711.6449876</v>
      </c>
      <c r="J251" s="48">
        <v>187.10880539</v>
      </c>
      <c r="K251" s="47">
        <f>IF(C251="Pervious",J251*(1-0.25),J251)</f>
        <v>187.10880539</v>
      </c>
      <c r="L251" s="47">
        <v>73271.04451</v>
      </c>
      <c r="M251" s="47">
        <v>3732.0730862</v>
      </c>
      <c r="N251" s="49">
        <f t="shared" si="18"/>
        <v>1.7983691188732325</v>
      </c>
      <c r="O251" s="50">
        <f t="shared" si="19"/>
        <v>0.050135354015940325</v>
      </c>
      <c r="P251" s="51">
        <f t="shared" si="20"/>
        <v>19.63280000623049</v>
      </c>
      <c r="Q251" s="49">
        <f t="shared" si="21"/>
        <v>1.7983691188732325</v>
      </c>
      <c r="R251" s="50">
        <f t="shared" si="22"/>
        <v>0.050135354015940325</v>
      </c>
      <c r="S251" s="51">
        <f t="shared" si="23"/>
        <v>19.63280000623049</v>
      </c>
    </row>
    <row r="252" spans="1:19" ht="15">
      <c r="A252" s="39">
        <v>2130604</v>
      </c>
      <c r="B252" s="39" t="s">
        <v>161</v>
      </c>
      <c r="C252" s="39" t="s">
        <v>116</v>
      </c>
      <c r="D252" s="44">
        <v>2</v>
      </c>
      <c r="E252" s="47">
        <v>39588.807809</v>
      </c>
      <c r="F252" s="48">
        <v>1874.9655453</v>
      </c>
      <c r="G252" s="47">
        <f>IF(C252="Pervious",F252*(1-0.25),F252)</f>
        <v>1874.9655453</v>
      </c>
      <c r="H252" s="47">
        <v>1576983.5272</v>
      </c>
      <c r="I252" s="47">
        <v>39588.807809</v>
      </c>
      <c r="J252" s="48">
        <v>1874.9655453</v>
      </c>
      <c r="K252" s="47">
        <f>IF(C252="Pervious",J252*(1-0.25),J252)</f>
        <v>1874.9655453</v>
      </c>
      <c r="L252" s="47">
        <v>1576983.5272</v>
      </c>
      <c r="M252" s="47">
        <v>2685.6960016</v>
      </c>
      <c r="N252" s="49">
        <f t="shared" si="18"/>
        <v>14.740613898749158</v>
      </c>
      <c r="O252" s="50">
        <f t="shared" si="19"/>
        <v>0.6981302218058156</v>
      </c>
      <c r="P252" s="51">
        <f t="shared" si="20"/>
        <v>587.1787150371874</v>
      </c>
      <c r="Q252" s="49">
        <f t="shared" si="21"/>
        <v>14.740613898749158</v>
      </c>
      <c r="R252" s="50">
        <f t="shared" si="22"/>
        <v>0.6981302218058156</v>
      </c>
      <c r="S252" s="51">
        <f t="shared" si="23"/>
        <v>587.1787150371874</v>
      </c>
    </row>
    <row r="253" spans="1:19" ht="15">
      <c r="A253" s="39">
        <v>2130604</v>
      </c>
      <c r="B253" s="39" t="s">
        <v>161</v>
      </c>
      <c r="C253" s="39" t="s">
        <v>117</v>
      </c>
      <c r="D253" s="44">
        <v>3</v>
      </c>
      <c r="E253" s="47">
        <v>2944.1083376</v>
      </c>
      <c r="F253" s="48">
        <v>261.38047051</v>
      </c>
      <c r="G253" s="47">
        <f>IF(C253="Pervious",F253*(1-0.25),F253)</f>
        <v>261.38047051</v>
      </c>
      <c r="H253" s="47">
        <v>52996.675561</v>
      </c>
      <c r="I253" s="47">
        <v>2944.1083376</v>
      </c>
      <c r="J253" s="48">
        <v>261.38047051</v>
      </c>
      <c r="K253" s="47">
        <f>IF(C253="Pervious",J253*(1-0.25),J253)</f>
        <v>261.38047051</v>
      </c>
      <c r="L253" s="47">
        <v>52996.675561</v>
      </c>
      <c r="M253" s="47">
        <v>466.86800857</v>
      </c>
      <c r="N253" s="49">
        <f t="shared" si="18"/>
        <v>6.306082840453555</v>
      </c>
      <c r="O253" s="50">
        <f t="shared" si="19"/>
        <v>0.5598594585878759</v>
      </c>
      <c r="P253" s="51">
        <f t="shared" si="20"/>
        <v>113.5153289327468</v>
      </c>
      <c r="Q253" s="49">
        <f t="shared" si="21"/>
        <v>6.306082840453555</v>
      </c>
      <c r="R253" s="50">
        <f t="shared" si="22"/>
        <v>0.5598594585878759</v>
      </c>
      <c r="S253" s="51">
        <f t="shared" si="23"/>
        <v>113.5153289327468</v>
      </c>
    </row>
    <row r="254" spans="1:19" ht="15">
      <c r="A254" s="39">
        <v>2130604</v>
      </c>
      <c r="B254" s="39" t="s">
        <v>161</v>
      </c>
      <c r="C254" s="39" t="s">
        <v>118</v>
      </c>
      <c r="D254" s="44">
        <v>4</v>
      </c>
      <c r="E254" s="47">
        <v>2739.3729427</v>
      </c>
      <c r="F254" s="48">
        <v>289.99270661</v>
      </c>
      <c r="G254" s="47">
        <f>IF(C254="Pervious",F254*(1-0.25),F254)</f>
        <v>289.99270661</v>
      </c>
      <c r="H254" s="47">
        <v>174653.67174</v>
      </c>
      <c r="I254" s="47">
        <v>2739.3729427</v>
      </c>
      <c r="J254" s="48">
        <v>289.99270661</v>
      </c>
      <c r="K254" s="47">
        <f>IF(C254="Pervious",J254*(1-0.25),J254)</f>
        <v>289.99270661</v>
      </c>
      <c r="L254" s="47">
        <v>174653.67174</v>
      </c>
      <c r="M254" s="47">
        <v>281.19999691</v>
      </c>
      <c r="N254" s="49">
        <f t="shared" si="18"/>
        <v>9.74172465434541</v>
      </c>
      <c r="O254" s="50">
        <f t="shared" si="19"/>
        <v>1.0312685270150064</v>
      </c>
      <c r="P254" s="51">
        <f t="shared" si="20"/>
        <v>621.1012576785309</v>
      </c>
      <c r="Q254" s="49">
        <f t="shared" si="21"/>
        <v>9.74172465434541</v>
      </c>
      <c r="R254" s="50">
        <f t="shared" si="22"/>
        <v>1.0312685270150064</v>
      </c>
      <c r="S254" s="51">
        <f t="shared" si="23"/>
        <v>621.1012576785309</v>
      </c>
    </row>
    <row r="255" spans="1:19" ht="15">
      <c r="A255" s="39">
        <v>2130604</v>
      </c>
      <c r="B255" s="39" t="s">
        <v>161</v>
      </c>
      <c r="C255" s="39" t="s">
        <v>119</v>
      </c>
      <c r="D255" s="44">
        <v>5</v>
      </c>
      <c r="E255" s="47">
        <v>7790.5633092</v>
      </c>
      <c r="F255" s="48">
        <v>296.85007907</v>
      </c>
      <c r="G255" s="47">
        <f>IF(C255="Pervious",F255*(1-0.25),F255)</f>
        <v>222.6375593025</v>
      </c>
      <c r="H255" s="47">
        <v>121326.65858</v>
      </c>
      <c r="I255" s="47">
        <v>7790.5633092</v>
      </c>
      <c r="J255" s="48">
        <v>296.85007907</v>
      </c>
      <c r="K255" s="47">
        <f>IF(C255="Pervious",J255*(1-0.25),J255)</f>
        <v>222.6375593025</v>
      </c>
      <c r="L255" s="47">
        <v>121326.65858</v>
      </c>
      <c r="M255" s="47">
        <v>1400</v>
      </c>
      <c r="N255" s="49">
        <f t="shared" si="18"/>
        <v>5.564688078</v>
      </c>
      <c r="O255" s="50">
        <f t="shared" si="19"/>
        <v>0.15902682807321428</v>
      </c>
      <c r="P255" s="51">
        <f t="shared" si="20"/>
        <v>86.66189898571429</v>
      </c>
      <c r="Q255" s="49">
        <f t="shared" si="21"/>
        <v>5.564688078</v>
      </c>
      <c r="R255" s="50">
        <f t="shared" si="22"/>
        <v>0.15902682807321428</v>
      </c>
      <c r="S255" s="51">
        <f t="shared" si="23"/>
        <v>86.66189898571429</v>
      </c>
    </row>
    <row r="256" spans="1:19" ht="15">
      <c r="A256" s="39">
        <v>2130604</v>
      </c>
      <c r="B256" s="39" t="s">
        <v>161</v>
      </c>
      <c r="C256" s="39" t="s">
        <v>120</v>
      </c>
      <c r="D256" s="44">
        <v>6</v>
      </c>
      <c r="E256" s="47">
        <v>10529.936251899999</v>
      </c>
      <c r="F256" s="48">
        <v>586.84278568</v>
      </c>
      <c r="G256" s="47">
        <v>512.6302659125</v>
      </c>
      <c r="H256" s="47">
        <v>295980.33032</v>
      </c>
      <c r="I256" s="47">
        <v>10529.936251899999</v>
      </c>
      <c r="J256" s="48">
        <v>586.84278568</v>
      </c>
      <c r="K256" s="47">
        <v>512.6302659125</v>
      </c>
      <c r="L256" s="47">
        <v>295980.33032</v>
      </c>
      <c r="M256" s="47">
        <v>1681.19999691</v>
      </c>
      <c r="N256" s="49">
        <f t="shared" si="18"/>
        <v>6.263345390943217</v>
      </c>
      <c r="O256" s="50">
        <f t="shared" si="19"/>
        <v>0.3049192641296101</v>
      </c>
      <c r="P256" s="51">
        <f t="shared" si="20"/>
        <v>176.05301621699016</v>
      </c>
      <c r="Q256" s="49">
        <f t="shared" si="21"/>
        <v>6.263345390943217</v>
      </c>
      <c r="R256" s="50">
        <f t="shared" si="22"/>
        <v>0.3049192641296101</v>
      </c>
      <c r="S256" s="51">
        <f t="shared" si="23"/>
        <v>176.05301621699016</v>
      </c>
    </row>
    <row r="257" spans="1:19" ht="15">
      <c r="A257" s="39">
        <v>2130605</v>
      </c>
      <c r="B257" s="39" t="s">
        <v>162</v>
      </c>
      <c r="C257" s="39" t="s">
        <v>115</v>
      </c>
      <c r="D257" s="44">
        <v>1</v>
      </c>
      <c r="E257" s="47">
        <v>22792.60938</v>
      </c>
      <c r="F257" s="48">
        <v>380.8830872</v>
      </c>
      <c r="G257" s="47">
        <f>IF(C257="Pervious",F257*(1-0.25),F257)</f>
        <v>380.8830872</v>
      </c>
      <c r="H257" s="47">
        <v>66674.88281</v>
      </c>
      <c r="I257" s="47">
        <v>22792.60938</v>
      </c>
      <c r="J257" s="48">
        <v>380.8830872</v>
      </c>
      <c r="K257" s="47">
        <f>IF(C257="Pervious",J257*(1-0.25),J257)</f>
        <v>380.8830872</v>
      </c>
      <c r="L257" s="47">
        <v>66674.88281</v>
      </c>
      <c r="M257" s="47">
        <v>6770.941895</v>
      </c>
      <c r="N257" s="49">
        <f t="shared" si="18"/>
        <v>3.3662391043159294</v>
      </c>
      <c r="O257" s="50">
        <f t="shared" si="19"/>
        <v>0.05625260017092496</v>
      </c>
      <c r="P257" s="51">
        <f t="shared" si="20"/>
        <v>9.847209419894158</v>
      </c>
      <c r="Q257" s="49">
        <f t="shared" si="21"/>
        <v>3.3662391043159294</v>
      </c>
      <c r="R257" s="50">
        <f t="shared" si="22"/>
        <v>0.05625260017092496</v>
      </c>
      <c r="S257" s="51">
        <f t="shared" si="23"/>
        <v>9.847209419894158</v>
      </c>
    </row>
    <row r="258" spans="1:19" ht="15">
      <c r="A258" s="39">
        <v>2130605</v>
      </c>
      <c r="B258" s="39" t="s">
        <v>162</v>
      </c>
      <c r="C258" s="39" t="s">
        <v>116</v>
      </c>
      <c r="D258" s="44">
        <v>2</v>
      </c>
      <c r="E258" s="47">
        <v>93488.143674</v>
      </c>
      <c r="F258" s="48">
        <v>2528.7635036</v>
      </c>
      <c r="G258" s="47">
        <f>IF(C258="Pervious",F258*(1-0.25),F258)</f>
        <v>2528.7635036</v>
      </c>
      <c r="H258" s="47">
        <v>907183.91699</v>
      </c>
      <c r="I258" s="47">
        <v>93488.143674</v>
      </c>
      <c r="J258" s="48">
        <v>2528.7635036</v>
      </c>
      <c r="K258" s="47">
        <f>IF(C258="Pervious",J258*(1-0.25),J258)</f>
        <v>2528.7635036</v>
      </c>
      <c r="L258" s="47">
        <v>907183.91699</v>
      </c>
      <c r="M258" s="47">
        <v>3548.3100734</v>
      </c>
      <c r="N258" s="49">
        <f t="shared" si="18"/>
        <v>26.347230580223624</v>
      </c>
      <c r="O258" s="50">
        <f t="shared" si="19"/>
        <v>0.7126670024012114</v>
      </c>
      <c r="P258" s="51">
        <f t="shared" si="20"/>
        <v>255.66647170739904</v>
      </c>
      <c r="Q258" s="49">
        <f t="shared" si="21"/>
        <v>26.347230580223624</v>
      </c>
      <c r="R258" s="50">
        <f t="shared" si="22"/>
        <v>0.7126670024012114</v>
      </c>
      <c r="S258" s="51">
        <f t="shared" si="23"/>
        <v>255.66647170739904</v>
      </c>
    </row>
    <row r="259" spans="1:19" ht="15">
      <c r="A259" s="39">
        <v>2130605</v>
      </c>
      <c r="B259" s="39" t="s">
        <v>162</v>
      </c>
      <c r="C259" s="39" t="s">
        <v>117</v>
      </c>
      <c r="D259" s="44">
        <v>3</v>
      </c>
      <c r="E259" s="47">
        <v>7111.0545352</v>
      </c>
      <c r="F259" s="48">
        <v>350.26332479</v>
      </c>
      <c r="G259" s="47">
        <f>IF(C259="Pervious",F259*(1-0.25),F259)</f>
        <v>350.26332479</v>
      </c>
      <c r="H259" s="47">
        <v>18317.647344</v>
      </c>
      <c r="I259" s="47">
        <v>7111.0545352</v>
      </c>
      <c r="J259" s="48">
        <v>350.26332479</v>
      </c>
      <c r="K259" s="47">
        <f>IF(C259="Pervious",J259*(1-0.25),J259)</f>
        <v>350.26332479</v>
      </c>
      <c r="L259" s="47">
        <v>18317.647344</v>
      </c>
      <c r="M259" s="47">
        <v>616.81997441</v>
      </c>
      <c r="N259" s="49">
        <f t="shared" si="18"/>
        <v>11.528573700943875</v>
      </c>
      <c r="O259" s="50">
        <f t="shared" si="19"/>
        <v>0.5678534083223125</v>
      </c>
      <c r="P259" s="51">
        <f t="shared" si="20"/>
        <v>29.6969101260399</v>
      </c>
      <c r="Q259" s="49">
        <f t="shared" si="21"/>
        <v>11.528573700943875</v>
      </c>
      <c r="R259" s="50">
        <f t="shared" si="22"/>
        <v>0.5678534083223125</v>
      </c>
      <c r="S259" s="51">
        <f t="shared" si="23"/>
        <v>29.6969101260399</v>
      </c>
    </row>
    <row r="260" spans="1:19" ht="15">
      <c r="A260" s="39">
        <v>2130605</v>
      </c>
      <c r="B260" s="39" t="s">
        <v>162</v>
      </c>
      <c r="C260" s="39" t="s">
        <v>118</v>
      </c>
      <c r="D260" s="44">
        <v>4</v>
      </c>
      <c r="E260" s="47">
        <v>13987.649902</v>
      </c>
      <c r="F260" s="48">
        <v>844.9042969</v>
      </c>
      <c r="G260" s="47">
        <f>IF(C260="Pervious",F260*(1-0.25),F260)</f>
        <v>844.9042969</v>
      </c>
      <c r="H260" s="47">
        <v>226086</v>
      </c>
      <c r="I260" s="47">
        <v>13987.649902</v>
      </c>
      <c r="J260" s="48">
        <v>844.9042969</v>
      </c>
      <c r="K260" s="47">
        <f>IF(C260="Pervious",J260*(1-0.25),J260)</f>
        <v>844.9042969</v>
      </c>
      <c r="L260" s="47">
        <v>226086</v>
      </c>
      <c r="M260" s="47">
        <v>793</v>
      </c>
      <c r="N260" s="49">
        <f t="shared" si="18"/>
        <v>17.63890277679697</v>
      </c>
      <c r="O260" s="50">
        <f t="shared" si="19"/>
        <v>1.0654530856242117</v>
      </c>
      <c r="P260" s="51">
        <f t="shared" si="20"/>
        <v>285.10214375788144</v>
      </c>
      <c r="Q260" s="49">
        <f t="shared" si="21"/>
        <v>17.63890277679697</v>
      </c>
      <c r="R260" s="50">
        <f t="shared" si="22"/>
        <v>1.0654530856242117</v>
      </c>
      <c r="S260" s="51">
        <f t="shared" si="23"/>
        <v>285.10214375788144</v>
      </c>
    </row>
    <row r="261" spans="1:19" ht="15">
      <c r="A261" s="39">
        <v>2130605</v>
      </c>
      <c r="B261" s="39" t="s">
        <v>162</v>
      </c>
      <c r="C261" s="39" t="s">
        <v>119</v>
      </c>
      <c r="D261" s="44">
        <v>5</v>
      </c>
      <c r="E261" s="47">
        <v>38267.41993</v>
      </c>
      <c r="F261" s="48">
        <v>838.1106873</v>
      </c>
      <c r="G261" s="47">
        <f>IF(C261="Pervious",F261*(1-0.25),F261)</f>
        <v>628.583015475</v>
      </c>
      <c r="H261" s="47">
        <v>151113.57031</v>
      </c>
      <c r="I261" s="47">
        <v>38267.41993</v>
      </c>
      <c r="J261" s="48">
        <v>838.1106873</v>
      </c>
      <c r="K261" s="47">
        <f>IF(C261="Pervious",J261*(1-0.25),J261)</f>
        <v>628.583015475</v>
      </c>
      <c r="L261" s="47">
        <v>151113.57031</v>
      </c>
      <c r="M261" s="47">
        <v>3800</v>
      </c>
      <c r="N261" s="49">
        <f t="shared" si="18"/>
        <v>10.070373665789473</v>
      </c>
      <c r="O261" s="50">
        <f t="shared" si="19"/>
        <v>0.16541658301973686</v>
      </c>
      <c r="P261" s="51">
        <f t="shared" si="20"/>
        <v>39.766729028947374</v>
      </c>
      <c r="Q261" s="49">
        <f t="shared" si="21"/>
        <v>10.070373665789473</v>
      </c>
      <c r="R261" s="50">
        <f t="shared" si="22"/>
        <v>0.16541658301973686</v>
      </c>
      <c r="S261" s="51">
        <f t="shared" si="23"/>
        <v>39.766729028947374</v>
      </c>
    </row>
    <row r="262" spans="1:19" ht="15">
      <c r="A262" s="39">
        <v>2130605</v>
      </c>
      <c r="B262" s="39" t="s">
        <v>162</v>
      </c>
      <c r="C262" s="39" t="s">
        <v>120</v>
      </c>
      <c r="D262" s="44">
        <v>6</v>
      </c>
      <c r="E262" s="47">
        <v>52255.069831999994</v>
      </c>
      <c r="F262" s="48">
        <v>1683.0149842</v>
      </c>
      <c r="G262" s="47">
        <v>1473.4873123749999</v>
      </c>
      <c r="H262" s="47">
        <v>377199.57031</v>
      </c>
      <c r="I262" s="47">
        <v>52255.069831999994</v>
      </c>
      <c r="J262" s="48">
        <v>1683.0149842</v>
      </c>
      <c r="K262" s="47">
        <v>1473.4873123749999</v>
      </c>
      <c r="L262" s="47">
        <v>377199.57031</v>
      </c>
      <c r="M262" s="47">
        <v>4593</v>
      </c>
      <c r="N262" s="49">
        <f aca="true" t="shared" si="24" ref="N262:N325">E262/$M262</f>
        <v>11.377110784236882</v>
      </c>
      <c r="O262" s="50">
        <f aca="true" t="shared" si="25" ref="O262:O325">G262/$M262</f>
        <v>0.3208115202209884</v>
      </c>
      <c r="P262" s="51">
        <f aca="true" t="shared" si="26" ref="P262:P325">H262/$M262</f>
        <v>82.12487923143914</v>
      </c>
      <c r="Q262" s="49">
        <f aca="true" t="shared" si="27" ref="Q262:Q325">I262/$M262</f>
        <v>11.377110784236882</v>
      </c>
      <c r="R262" s="50">
        <f aca="true" t="shared" si="28" ref="R262:R325">K262/$M262</f>
        <v>0.3208115202209884</v>
      </c>
      <c r="S262" s="51">
        <f aca="true" t="shared" si="29" ref="S262:S325">L262/$M262</f>
        <v>82.12487923143914</v>
      </c>
    </row>
    <row r="263" spans="1:19" ht="15">
      <c r="A263" s="39">
        <v>2130606</v>
      </c>
      <c r="B263" s="39" t="s">
        <v>163</v>
      </c>
      <c r="C263" s="39" t="s">
        <v>115</v>
      </c>
      <c r="D263" s="44">
        <v>1</v>
      </c>
      <c r="E263" s="47">
        <v>16073.493896</v>
      </c>
      <c r="F263" s="48">
        <v>308.8955994</v>
      </c>
      <c r="G263" s="47">
        <f>IF(C263="Pervious",F263*(1-0.25),F263)</f>
        <v>308.8955994</v>
      </c>
      <c r="H263" s="47">
        <v>407124.19922</v>
      </c>
      <c r="I263" s="47">
        <v>12618.335542</v>
      </c>
      <c r="J263" s="48">
        <v>260.25447011</v>
      </c>
      <c r="K263" s="47">
        <f>IF(C263="Pervious",J263*(1-0.25),J263)</f>
        <v>260.25447011</v>
      </c>
      <c r="L263" s="47">
        <v>451917.78128</v>
      </c>
      <c r="M263" s="47">
        <v>5688.470093</v>
      </c>
      <c r="N263" s="49">
        <f t="shared" si="24"/>
        <v>2.825626861566766</v>
      </c>
      <c r="O263" s="50">
        <f t="shared" si="25"/>
        <v>0.05430205210714114</v>
      </c>
      <c r="P263" s="51">
        <f t="shared" si="26"/>
        <v>71.57006937963698</v>
      </c>
      <c r="Q263" s="49">
        <f t="shared" si="27"/>
        <v>2.2182300927498257</v>
      </c>
      <c r="R263" s="50">
        <f t="shared" si="28"/>
        <v>0.04575122411740524</v>
      </c>
      <c r="S263" s="51">
        <f t="shared" si="29"/>
        <v>79.444520915406</v>
      </c>
    </row>
    <row r="264" spans="1:19" ht="15">
      <c r="A264" s="39">
        <v>2130606</v>
      </c>
      <c r="B264" s="39" t="s">
        <v>163</v>
      </c>
      <c r="C264" s="39" t="s">
        <v>116</v>
      </c>
      <c r="D264" s="44">
        <v>2</v>
      </c>
      <c r="E264" s="47">
        <v>61281.082587</v>
      </c>
      <c r="F264" s="48">
        <v>1807.1860503</v>
      </c>
      <c r="G264" s="47">
        <f>IF(C264="Pervious",F264*(1-0.25),F264)</f>
        <v>1807.1860503</v>
      </c>
      <c r="H264" s="47">
        <v>6578839.5913</v>
      </c>
      <c r="I264" s="47">
        <v>46161.162476</v>
      </c>
      <c r="J264" s="48">
        <v>1462.6462748</v>
      </c>
      <c r="K264" s="47">
        <f>IF(C264="Pervious",J264*(1-0.25),J264)</f>
        <v>1462.6462748</v>
      </c>
      <c r="L264" s="47">
        <v>7334339.2544</v>
      </c>
      <c r="M264" s="47">
        <v>2557.7370532</v>
      </c>
      <c r="N264" s="49">
        <f t="shared" si="24"/>
        <v>23.95910185932947</v>
      </c>
      <c r="O264" s="50">
        <f t="shared" si="25"/>
        <v>0.7065566212285266</v>
      </c>
      <c r="P264" s="51">
        <f t="shared" si="26"/>
        <v>2572.132887182119</v>
      </c>
      <c r="Q264" s="49">
        <f t="shared" si="27"/>
        <v>18.04765756442692</v>
      </c>
      <c r="R264" s="50">
        <f t="shared" si="28"/>
        <v>0.5718516971750769</v>
      </c>
      <c r="S264" s="51">
        <f t="shared" si="29"/>
        <v>2867.511046619888</v>
      </c>
    </row>
    <row r="265" spans="1:19" ht="15">
      <c r="A265" s="39">
        <v>2130606</v>
      </c>
      <c r="B265" s="39" t="s">
        <v>163</v>
      </c>
      <c r="C265" s="39" t="s">
        <v>117</v>
      </c>
      <c r="D265" s="44">
        <v>3</v>
      </c>
      <c r="E265" s="47">
        <v>4659.8616713</v>
      </c>
      <c r="F265" s="48">
        <v>251.70113134</v>
      </c>
      <c r="G265" s="47">
        <f>IF(C265="Pervious",F265*(1-0.25),F265)</f>
        <v>251.70113134</v>
      </c>
      <c r="H265" s="47">
        <v>106381.62814</v>
      </c>
      <c r="I265" s="47">
        <v>3509.7909756</v>
      </c>
      <c r="J265" s="48">
        <v>203.97871067</v>
      </c>
      <c r="K265" s="47">
        <f>IF(C265="Pervious",J265*(1-0.25),J265)</f>
        <v>203.97871067</v>
      </c>
      <c r="L265" s="47">
        <v>118633.87156</v>
      </c>
      <c r="M265" s="47">
        <v>444.62299586</v>
      </c>
      <c r="N265" s="49">
        <f t="shared" si="24"/>
        <v>10.480478325883233</v>
      </c>
      <c r="O265" s="50">
        <f t="shared" si="25"/>
        <v>0.5661001200649864</v>
      </c>
      <c r="P265" s="51">
        <f t="shared" si="26"/>
        <v>239.2625418175554</v>
      </c>
      <c r="Q265" s="49">
        <f t="shared" si="27"/>
        <v>7.893858411014666</v>
      </c>
      <c r="R265" s="50">
        <f t="shared" si="28"/>
        <v>0.4587677933199557</v>
      </c>
      <c r="S265" s="51">
        <f t="shared" si="29"/>
        <v>266.81901895455417</v>
      </c>
    </row>
    <row r="266" spans="1:19" ht="15">
      <c r="A266" s="39">
        <v>2130606</v>
      </c>
      <c r="B266" s="39" t="s">
        <v>163</v>
      </c>
      <c r="C266" s="39" t="s">
        <v>118</v>
      </c>
      <c r="D266" s="44">
        <v>4</v>
      </c>
      <c r="E266" s="47">
        <v>5499.1674495</v>
      </c>
      <c r="F266" s="48">
        <v>467.3265972</v>
      </c>
      <c r="G266" s="47">
        <f>IF(C266="Pervious",F266*(1-0.25),F266)</f>
        <v>467.3265972</v>
      </c>
      <c r="H266" s="47">
        <v>598237.87899</v>
      </c>
      <c r="I266" s="47">
        <v>4789.7971568</v>
      </c>
      <c r="J266" s="48">
        <v>431.22938274</v>
      </c>
      <c r="K266" s="47">
        <f>IF(C266="Pervious",J266*(1-0.25),J266)</f>
        <v>431.22938274</v>
      </c>
      <c r="L266" s="47">
        <v>645118.60647</v>
      </c>
      <c r="M266" s="47">
        <v>448.60000229</v>
      </c>
      <c r="N266" s="49">
        <f t="shared" si="24"/>
        <v>12.25850963314314</v>
      </c>
      <c r="O266" s="50">
        <f t="shared" si="25"/>
        <v>1.0417445270049153</v>
      </c>
      <c r="P266" s="51">
        <f t="shared" si="26"/>
        <v>1333.5663752477328</v>
      </c>
      <c r="Q266" s="49">
        <f t="shared" si="27"/>
        <v>10.677211619146647</v>
      </c>
      <c r="R266" s="50">
        <f t="shared" si="28"/>
        <v>0.9612781554584775</v>
      </c>
      <c r="S266" s="51">
        <f t="shared" si="29"/>
        <v>1438.0708942862632</v>
      </c>
    </row>
    <row r="267" spans="1:19" ht="15">
      <c r="A267" s="39">
        <v>2130606</v>
      </c>
      <c r="B267" s="39" t="s">
        <v>163</v>
      </c>
      <c r="C267" s="39" t="s">
        <v>119</v>
      </c>
      <c r="D267" s="44">
        <v>5</v>
      </c>
      <c r="E267" s="47">
        <v>12235.268433</v>
      </c>
      <c r="F267" s="48">
        <v>363.04649737</v>
      </c>
      <c r="G267" s="47">
        <f>IF(C267="Pervious",F267*(1-0.25),F267)</f>
        <v>272.2848730275</v>
      </c>
      <c r="H267" s="47">
        <v>338684.54979</v>
      </c>
      <c r="I267" s="47">
        <v>10465.123218</v>
      </c>
      <c r="J267" s="48">
        <v>330.38627422</v>
      </c>
      <c r="K267" s="47">
        <f>IF(C267="Pervious",J267*(1-0.25),J267)</f>
        <v>247.789705665</v>
      </c>
      <c r="L267" s="47">
        <v>367265.43616</v>
      </c>
      <c r="M267" s="47">
        <v>1698.9000015</v>
      </c>
      <c r="N267" s="49">
        <f t="shared" si="24"/>
        <v>7.201876756841005</v>
      </c>
      <c r="O267" s="50">
        <f t="shared" si="25"/>
        <v>0.16027127717175413</v>
      </c>
      <c r="P267" s="51">
        <f t="shared" si="26"/>
        <v>199.35520012417874</v>
      </c>
      <c r="Q267" s="49">
        <f t="shared" si="27"/>
        <v>6.15994067264706</v>
      </c>
      <c r="R267" s="50">
        <f t="shared" si="28"/>
        <v>0.14585302574973247</v>
      </c>
      <c r="S267" s="51">
        <f t="shared" si="29"/>
        <v>216.1783717910015</v>
      </c>
    </row>
    <row r="268" spans="1:19" ht="15">
      <c r="A268" s="39">
        <v>2130606</v>
      </c>
      <c r="B268" s="39" t="s">
        <v>163</v>
      </c>
      <c r="C268" s="39" t="s">
        <v>120</v>
      </c>
      <c r="D268" s="44">
        <v>6</v>
      </c>
      <c r="E268" s="47">
        <v>17734.435882499998</v>
      </c>
      <c r="F268" s="48">
        <v>830.3730945699999</v>
      </c>
      <c r="G268" s="47">
        <v>739.6114702274999</v>
      </c>
      <c r="H268" s="47">
        <v>936922.42878</v>
      </c>
      <c r="I268" s="47">
        <v>15254.9203748</v>
      </c>
      <c r="J268" s="48">
        <v>761.61565696</v>
      </c>
      <c r="K268" s="47">
        <v>679.019088405</v>
      </c>
      <c r="L268" s="47">
        <v>1012384.04263</v>
      </c>
      <c r="M268" s="47">
        <v>2147.50000379</v>
      </c>
      <c r="N268" s="49">
        <f t="shared" si="24"/>
        <v>8.258177346310363</v>
      </c>
      <c r="O268" s="50">
        <f t="shared" si="25"/>
        <v>0.34440580625015227</v>
      </c>
      <c r="P268" s="51">
        <f t="shared" si="26"/>
        <v>436.28518143258634</v>
      </c>
      <c r="Q268" s="49">
        <f t="shared" si="27"/>
        <v>7.103571756869599</v>
      </c>
      <c r="R268" s="50">
        <f t="shared" si="28"/>
        <v>0.3161904946247442</v>
      </c>
      <c r="S268" s="51">
        <f t="shared" si="29"/>
        <v>471.42446605043136</v>
      </c>
    </row>
    <row r="269" spans="1:19" ht="15">
      <c r="A269" s="39">
        <v>2130608</v>
      </c>
      <c r="B269" s="39" t="s">
        <v>164</v>
      </c>
      <c r="C269" s="39" t="s">
        <v>115</v>
      </c>
      <c r="D269" s="44">
        <v>1</v>
      </c>
      <c r="E269" s="47">
        <v>56900.95019</v>
      </c>
      <c r="F269" s="48">
        <v>1096.0619812</v>
      </c>
      <c r="G269" s="47">
        <f>IF(C269="Pervious",F269*(1-0.25),F269)</f>
        <v>1096.0619812</v>
      </c>
      <c r="H269" s="47">
        <v>963845.9063</v>
      </c>
      <c r="I269" s="47">
        <v>47762.964428</v>
      </c>
      <c r="J269" s="48">
        <v>1023.4879118</v>
      </c>
      <c r="K269" s="47">
        <f>IF(C269="Pervious",J269*(1-0.25),J269)</f>
        <v>1023.4879118</v>
      </c>
      <c r="L269" s="47">
        <v>1020629.5608</v>
      </c>
      <c r="M269" s="47">
        <v>20195.422849</v>
      </c>
      <c r="N269" s="49">
        <f t="shared" si="24"/>
        <v>2.8175171480906887</v>
      </c>
      <c r="O269" s="50">
        <f t="shared" si="25"/>
        <v>0.05427279187938731</v>
      </c>
      <c r="P269" s="51">
        <f t="shared" si="26"/>
        <v>47.72595817906957</v>
      </c>
      <c r="Q269" s="49">
        <f t="shared" si="27"/>
        <v>2.365039087575482</v>
      </c>
      <c r="R269" s="50">
        <f t="shared" si="28"/>
        <v>0.0506792018890894</v>
      </c>
      <c r="S269" s="51">
        <f t="shared" si="29"/>
        <v>50.53766729378175</v>
      </c>
    </row>
    <row r="270" spans="1:19" ht="15">
      <c r="A270" s="39">
        <v>2130608</v>
      </c>
      <c r="B270" s="39" t="s">
        <v>164</v>
      </c>
      <c r="C270" s="39" t="s">
        <v>116</v>
      </c>
      <c r="D270" s="44">
        <v>2</v>
      </c>
      <c r="E270" s="47">
        <v>228425.32274</v>
      </c>
      <c r="F270" s="48">
        <v>6225.6150686</v>
      </c>
      <c r="G270" s="47">
        <f>IF(C270="Pervious",F270*(1-0.25),F270)</f>
        <v>6225.6150686</v>
      </c>
      <c r="H270" s="47">
        <v>16247883.978</v>
      </c>
      <c r="I270" s="47">
        <v>180726.72562</v>
      </c>
      <c r="J270" s="48">
        <v>5612.4313594</v>
      </c>
      <c r="K270" s="47">
        <f>IF(C270="Pervious",J270*(1-0.25),J270)</f>
        <v>5612.4313594</v>
      </c>
      <c r="L270" s="47">
        <v>17368260.961</v>
      </c>
      <c r="M270" s="47">
        <v>8742.5397654</v>
      </c>
      <c r="N270" s="49">
        <f t="shared" si="24"/>
        <v>26.128027880871613</v>
      </c>
      <c r="O270" s="50">
        <f t="shared" si="25"/>
        <v>0.7121060053096776</v>
      </c>
      <c r="P270" s="51">
        <f t="shared" si="26"/>
        <v>1858.4855675811277</v>
      </c>
      <c r="Q270" s="49">
        <f t="shared" si="27"/>
        <v>20.672107930838923</v>
      </c>
      <c r="R270" s="50">
        <f t="shared" si="28"/>
        <v>0.6419680676331716</v>
      </c>
      <c r="S270" s="51">
        <f t="shared" si="29"/>
        <v>1986.637913817409</v>
      </c>
    </row>
    <row r="271" spans="1:19" ht="15">
      <c r="A271" s="39">
        <v>2130608</v>
      </c>
      <c r="B271" s="39" t="s">
        <v>164</v>
      </c>
      <c r="C271" s="39" t="s">
        <v>117</v>
      </c>
      <c r="D271" s="44">
        <v>3</v>
      </c>
      <c r="E271" s="47">
        <v>17374.494237</v>
      </c>
      <c r="F271" s="48">
        <v>862.75930021</v>
      </c>
      <c r="G271" s="47">
        <f>IF(C271="Pervious",F271*(1-0.25),F271)</f>
        <v>862.75930021</v>
      </c>
      <c r="H271" s="47">
        <v>300026.08706</v>
      </c>
      <c r="I271" s="47">
        <v>13746.351603</v>
      </c>
      <c r="J271" s="48">
        <v>777.82581392</v>
      </c>
      <c r="K271" s="47">
        <f>IF(C271="Pervious",J271*(1-0.25),J271)</f>
        <v>777.82581392</v>
      </c>
      <c r="L271" s="47">
        <v>320698.02263</v>
      </c>
      <c r="M271" s="47">
        <v>1519.7579654</v>
      </c>
      <c r="N271" s="49">
        <f t="shared" si="24"/>
        <v>11.432408733865088</v>
      </c>
      <c r="O271" s="50">
        <f t="shared" si="25"/>
        <v>0.5676951987436512</v>
      </c>
      <c r="P271" s="51">
        <f t="shared" si="26"/>
        <v>197.4170189534313</v>
      </c>
      <c r="Q271" s="49">
        <f t="shared" si="27"/>
        <v>9.04509265025103</v>
      </c>
      <c r="R271" s="50">
        <f t="shared" si="28"/>
        <v>0.5118090061895325</v>
      </c>
      <c r="S271" s="51">
        <f t="shared" si="29"/>
        <v>211.01914247614576</v>
      </c>
    </row>
    <row r="272" spans="1:19" ht="15">
      <c r="A272" s="39">
        <v>2130608</v>
      </c>
      <c r="B272" s="39" t="s">
        <v>164</v>
      </c>
      <c r="C272" s="39" t="s">
        <v>118</v>
      </c>
      <c r="D272" s="44">
        <v>4</v>
      </c>
      <c r="E272" s="47">
        <v>28048.910888</v>
      </c>
      <c r="F272" s="48">
        <v>1904.4699097</v>
      </c>
      <c r="G272" s="47">
        <f>IF(C272="Pervious",F272*(1-0.25),F272)</f>
        <v>1904.4699097</v>
      </c>
      <c r="H272" s="47">
        <v>2921258.7969</v>
      </c>
      <c r="I272" s="47">
        <v>23107.016609</v>
      </c>
      <c r="J272" s="48">
        <v>1762.6002394</v>
      </c>
      <c r="K272" s="47">
        <f>IF(C272="Pervious",J272*(1-0.25),J272)</f>
        <v>1762.6002394</v>
      </c>
      <c r="L272" s="47">
        <v>3100756.4469</v>
      </c>
      <c r="M272" s="47">
        <v>1803</v>
      </c>
      <c r="N272" s="49">
        <f t="shared" si="24"/>
        <v>15.55680027066001</v>
      </c>
      <c r="O272" s="50">
        <f t="shared" si="25"/>
        <v>1.0562783747642817</v>
      </c>
      <c r="P272" s="51">
        <f t="shared" si="26"/>
        <v>1620.2211851913478</v>
      </c>
      <c r="Q272" s="49">
        <f t="shared" si="27"/>
        <v>12.815871663338879</v>
      </c>
      <c r="R272" s="50">
        <f t="shared" si="28"/>
        <v>0.9775930334997227</v>
      </c>
      <c r="S272" s="51">
        <f t="shared" si="29"/>
        <v>1719.7761768718801</v>
      </c>
    </row>
    <row r="273" spans="1:19" ht="15">
      <c r="A273" s="39">
        <v>2130608</v>
      </c>
      <c r="B273" s="39" t="s">
        <v>164</v>
      </c>
      <c r="C273" s="39" t="s">
        <v>119</v>
      </c>
      <c r="D273" s="44">
        <v>5</v>
      </c>
      <c r="E273" s="47">
        <v>66671.104433</v>
      </c>
      <c r="F273" s="48">
        <v>1591.3320466</v>
      </c>
      <c r="G273" s="47">
        <f>IF(C273="Pervious",F273*(1-0.25),F273)</f>
        <v>1193.49903495</v>
      </c>
      <c r="H273" s="47">
        <v>1722649.2402</v>
      </c>
      <c r="I273" s="47">
        <v>54331.649232</v>
      </c>
      <c r="J273" s="48">
        <v>1462.8916711</v>
      </c>
      <c r="K273" s="47">
        <f>IF(C273="Pervious",J273*(1-0.25),J273)</f>
        <v>1097.168753325</v>
      </c>
      <c r="L273" s="47">
        <v>1832147.3459</v>
      </c>
      <c r="M273" s="47">
        <v>7288</v>
      </c>
      <c r="N273" s="49">
        <f t="shared" si="24"/>
        <v>9.148065921103184</v>
      </c>
      <c r="O273" s="50">
        <f t="shared" si="25"/>
        <v>0.1637622166506586</v>
      </c>
      <c r="P273" s="51">
        <f t="shared" si="26"/>
        <v>236.36789794182215</v>
      </c>
      <c r="Q273" s="49">
        <f t="shared" si="27"/>
        <v>7.4549463819978055</v>
      </c>
      <c r="R273" s="50">
        <f t="shared" si="28"/>
        <v>0.15054456000617453</v>
      </c>
      <c r="S273" s="51">
        <f t="shared" si="29"/>
        <v>251.39233615532382</v>
      </c>
    </row>
    <row r="274" spans="1:19" ht="15">
      <c r="A274" s="39">
        <v>2130608</v>
      </c>
      <c r="B274" s="39" t="s">
        <v>164</v>
      </c>
      <c r="C274" s="39" t="s">
        <v>120</v>
      </c>
      <c r="D274" s="44">
        <v>6</v>
      </c>
      <c r="E274" s="47">
        <v>94720.015321</v>
      </c>
      <c r="F274" s="48">
        <v>3495.8019563</v>
      </c>
      <c r="G274" s="47">
        <v>3097.9689446499997</v>
      </c>
      <c r="H274" s="47">
        <v>4643908.0371</v>
      </c>
      <c r="I274" s="47">
        <v>77438.66584100001</v>
      </c>
      <c r="J274" s="48">
        <v>3225.4919105</v>
      </c>
      <c r="K274" s="47">
        <v>2859.768992725</v>
      </c>
      <c r="L274" s="47">
        <v>4932903.7928</v>
      </c>
      <c r="M274" s="47">
        <v>9091</v>
      </c>
      <c r="N274" s="49">
        <f t="shared" si="24"/>
        <v>10.419097494335057</v>
      </c>
      <c r="O274" s="50">
        <f t="shared" si="25"/>
        <v>0.3407731761797382</v>
      </c>
      <c r="P274" s="51">
        <f t="shared" si="26"/>
        <v>510.8247758332417</v>
      </c>
      <c r="Q274" s="49">
        <f t="shared" si="27"/>
        <v>8.518168060829392</v>
      </c>
      <c r="R274" s="50">
        <f t="shared" si="28"/>
        <v>0.3145714434853151</v>
      </c>
      <c r="S274" s="51">
        <f t="shared" si="29"/>
        <v>542.6139910680893</v>
      </c>
    </row>
    <row r="275" spans="1:19" ht="15">
      <c r="A275" s="39">
        <v>2130609</v>
      </c>
      <c r="B275" s="39" t="s">
        <v>165</v>
      </c>
      <c r="C275" s="39" t="s">
        <v>115</v>
      </c>
      <c r="D275" s="44">
        <v>1</v>
      </c>
      <c r="E275" s="47">
        <v>26954.739749</v>
      </c>
      <c r="F275" s="48">
        <v>485.93201447</v>
      </c>
      <c r="G275" s="47">
        <f>IF(C275="Pervious",F275*(1-0.25),F275)</f>
        <v>485.93201447</v>
      </c>
      <c r="H275" s="47">
        <v>449132.8984</v>
      </c>
      <c r="I275" s="47">
        <v>26954.739749</v>
      </c>
      <c r="J275" s="48">
        <v>485.93201447</v>
      </c>
      <c r="K275" s="47">
        <f>IF(C275="Pervious",J275*(1-0.25),J275)</f>
        <v>485.93201447</v>
      </c>
      <c r="L275" s="47">
        <v>449132.8984</v>
      </c>
      <c r="M275" s="47">
        <v>8812.152954</v>
      </c>
      <c r="N275" s="49">
        <f t="shared" si="24"/>
        <v>3.058814331719554</v>
      </c>
      <c r="O275" s="50">
        <f t="shared" si="25"/>
        <v>0.05514339310797215</v>
      </c>
      <c r="P275" s="51">
        <f t="shared" si="26"/>
        <v>50.96744243370518</v>
      </c>
      <c r="Q275" s="49">
        <f t="shared" si="27"/>
        <v>3.058814331719554</v>
      </c>
      <c r="R275" s="50">
        <f t="shared" si="28"/>
        <v>0.05514339310797215</v>
      </c>
      <c r="S275" s="51">
        <f t="shared" si="29"/>
        <v>50.96744243370518</v>
      </c>
    </row>
    <row r="276" spans="1:19" ht="15">
      <c r="A276" s="39">
        <v>2130609</v>
      </c>
      <c r="B276" s="39" t="s">
        <v>165</v>
      </c>
      <c r="C276" s="39" t="s">
        <v>116</v>
      </c>
      <c r="D276" s="44">
        <v>2</v>
      </c>
      <c r="E276" s="47">
        <v>96668.337125</v>
      </c>
      <c r="F276" s="48">
        <v>2731.8364175</v>
      </c>
      <c r="G276" s="47">
        <f>IF(C276="Pervious",F276*(1-0.25),F276)</f>
        <v>2731.8364175</v>
      </c>
      <c r="H276" s="47">
        <v>4881364.8769</v>
      </c>
      <c r="I276" s="47">
        <v>96668.337125</v>
      </c>
      <c r="J276" s="48">
        <v>2731.8364175</v>
      </c>
      <c r="K276" s="47">
        <f>IF(C276="Pervious",J276*(1-0.25),J276)</f>
        <v>2731.8364175</v>
      </c>
      <c r="L276" s="47">
        <v>4881364.8769</v>
      </c>
      <c r="M276" s="47">
        <v>3850.4169204</v>
      </c>
      <c r="N276" s="49">
        <f t="shared" si="24"/>
        <v>25.105940245805286</v>
      </c>
      <c r="O276" s="50">
        <f t="shared" si="25"/>
        <v>0.7094910691427679</v>
      </c>
      <c r="P276" s="51">
        <f t="shared" si="26"/>
        <v>1267.749695114289</v>
      </c>
      <c r="Q276" s="49">
        <f t="shared" si="27"/>
        <v>25.105940245805286</v>
      </c>
      <c r="R276" s="50">
        <f t="shared" si="28"/>
        <v>0.7094910691427679</v>
      </c>
      <c r="S276" s="51">
        <f t="shared" si="29"/>
        <v>1267.749695114289</v>
      </c>
    </row>
    <row r="277" spans="1:19" ht="15">
      <c r="A277" s="39">
        <v>2130609</v>
      </c>
      <c r="B277" s="39" t="s">
        <v>165</v>
      </c>
      <c r="C277" s="39" t="s">
        <v>117</v>
      </c>
      <c r="D277" s="44">
        <v>3</v>
      </c>
      <c r="E277" s="47">
        <v>7339.3699577</v>
      </c>
      <c r="F277" s="48">
        <v>377.94466937</v>
      </c>
      <c r="G277" s="47">
        <f>IF(C277="Pervious",F277*(1-0.25),F277)</f>
        <v>377.94466937</v>
      </c>
      <c r="H277" s="47">
        <v>89599.414521</v>
      </c>
      <c r="I277" s="47">
        <v>7339.3699577</v>
      </c>
      <c r="J277" s="48">
        <v>377.94466937</v>
      </c>
      <c r="K277" s="47">
        <f>IF(C277="Pervious",J277*(1-0.25),J277)</f>
        <v>377.94466937</v>
      </c>
      <c r="L277" s="47">
        <v>89599.414521</v>
      </c>
      <c r="M277" s="47">
        <v>669.33601096</v>
      </c>
      <c r="N277" s="49">
        <f t="shared" si="24"/>
        <v>10.965150294503736</v>
      </c>
      <c r="O277" s="50">
        <f t="shared" si="25"/>
        <v>0.5646561117008035</v>
      </c>
      <c r="P277" s="51">
        <f t="shared" si="26"/>
        <v>133.86313160185628</v>
      </c>
      <c r="Q277" s="49">
        <f t="shared" si="27"/>
        <v>10.965150294503736</v>
      </c>
      <c r="R277" s="50">
        <f t="shared" si="28"/>
        <v>0.5646561117008035</v>
      </c>
      <c r="S277" s="51">
        <f t="shared" si="29"/>
        <v>133.86313160185628</v>
      </c>
    </row>
    <row r="278" spans="1:19" ht="15">
      <c r="A278" s="39">
        <v>2130609</v>
      </c>
      <c r="B278" s="39" t="s">
        <v>165</v>
      </c>
      <c r="C278" s="39" t="s">
        <v>118</v>
      </c>
      <c r="D278" s="44">
        <v>4</v>
      </c>
      <c r="E278" s="47">
        <v>9449.7001336</v>
      </c>
      <c r="F278" s="48">
        <v>688.20643614</v>
      </c>
      <c r="G278" s="47">
        <f>IF(C278="Pervious",F278*(1-0.25),F278)</f>
        <v>688.20643614</v>
      </c>
      <c r="H278" s="47">
        <v>902308.625</v>
      </c>
      <c r="I278" s="47">
        <v>9449.7001336</v>
      </c>
      <c r="J278" s="48">
        <v>688.20643614</v>
      </c>
      <c r="K278" s="47">
        <f>IF(C278="Pervious",J278*(1-0.25),J278)</f>
        <v>688.20643614</v>
      </c>
      <c r="L278" s="47">
        <v>902308.625</v>
      </c>
      <c r="M278" s="47">
        <v>654.6000061</v>
      </c>
      <c r="N278" s="49">
        <f t="shared" si="24"/>
        <v>14.435838749681306</v>
      </c>
      <c r="O278" s="50">
        <f t="shared" si="25"/>
        <v>1.0513388782872486</v>
      </c>
      <c r="P278" s="51">
        <f t="shared" si="26"/>
        <v>1378.4121854440662</v>
      </c>
      <c r="Q278" s="49">
        <f t="shared" si="27"/>
        <v>14.435838749681306</v>
      </c>
      <c r="R278" s="50">
        <f t="shared" si="28"/>
        <v>1.0513388782872486</v>
      </c>
      <c r="S278" s="51">
        <f t="shared" si="29"/>
        <v>1378.4121854440662</v>
      </c>
    </row>
    <row r="279" spans="1:19" ht="15">
      <c r="A279" s="39">
        <v>2130609</v>
      </c>
      <c r="B279" s="39" t="s">
        <v>165</v>
      </c>
      <c r="C279" s="39" t="s">
        <v>119</v>
      </c>
      <c r="D279" s="44">
        <v>5</v>
      </c>
      <c r="E279" s="47">
        <v>22911.519772</v>
      </c>
      <c r="F279" s="48">
        <v>573.47886084</v>
      </c>
      <c r="G279" s="47">
        <f>IF(C279="Pervious",F279*(1-0.25),F279)</f>
        <v>430.10914563000006</v>
      </c>
      <c r="H279" s="47">
        <v>495347.1114</v>
      </c>
      <c r="I279" s="47">
        <v>22911.519772</v>
      </c>
      <c r="J279" s="48">
        <v>573.47886084</v>
      </c>
      <c r="K279" s="47">
        <f>IF(C279="Pervious",J279*(1-0.25),J279)</f>
        <v>430.10914563000006</v>
      </c>
      <c r="L279" s="47">
        <v>495347.1114</v>
      </c>
      <c r="M279" s="47">
        <v>2640</v>
      </c>
      <c r="N279" s="49">
        <f t="shared" si="24"/>
        <v>8.678605974242425</v>
      </c>
      <c r="O279" s="50">
        <f t="shared" si="25"/>
        <v>0.16292013092045457</v>
      </c>
      <c r="P279" s="51">
        <f t="shared" si="26"/>
        <v>187.6314815909091</v>
      </c>
      <c r="Q279" s="49">
        <f t="shared" si="27"/>
        <v>8.678605974242425</v>
      </c>
      <c r="R279" s="50">
        <f t="shared" si="28"/>
        <v>0.16292013092045457</v>
      </c>
      <c r="S279" s="51">
        <f t="shared" si="29"/>
        <v>187.6314815909091</v>
      </c>
    </row>
    <row r="280" spans="1:19" ht="15">
      <c r="A280" s="39">
        <v>2130609</v>
      </c>
      <c r="B280" s="39" t="s">
        <v>165</v>
      </c>
      <c r="C280" s="39" t="s">
        <v>120</v>
      </c>
      <c r="D280" s="44">
        <v>6</v>
      </c>
      <c r="E280" s="47">
        <v>32361.2199056</v>
      </c>
      <c r="F280" s="48">
        <v>1261.6852969800002</v>
      </c>
      <c r="G280" s="47">
        <v>1118.31558177</v>
      </c>
      <c r="H280" s="47">
        <v>1397655.7364</v>
      </c>
      <c r="I280" s="47">
        <v>32361.2199056</v>
      </c>
      <c r="J280" s="48">
        <v>1261.6852969800002</v>
      </c>
      <c r="K280" s="47">
        <v>1118.31558177</v>
      </c>
      <c r="L280" s="47">
        <v>1397655.7364</v>
      </c>
      <c r="M280" s="47">
        <v>3294.6000061</v>
      </c>
      <c r="N280" s="49">
        <f t="shared" si="24"/>
        <v>9.822503443720855</v>
      </c>
      <c r="O280" s="50">
        <f t="shared" si="25"/>
        <v>0.33943895456183526</v>
      </c>
      <c r="P280" s="51">
        <f t="shared" si="26"/>
        <v>424.2262289237601</v>
      </c>
      <c r="Q280" s="49">
        <f t="shared" si="27"/>
        <v>9.822503443720855</v>
      </c>
      <c r="R280" s="50">
        <f t="shared" si="28"/>
        <v>0.33943895456183526</v>
      </c>
      <c r="S280" s="51">
        <f t="shared" si="29"/>
        <v>424.2262289237601</v>
      </c>
    </row>
    <row r="281" spans="1:19" ht="15">
      <c r="A281" s="39">
        <v>2130610</v>
      </c>
      <c r="B281" s="39" t="s">
        <v>166</v>
      </c>
      <c r="C281" s="39" t="s">
        <v>115</v>
      </c>
      <c r="D281" s="44">
        <v>1</v>
      </c>
      <c r="E281" s="47">
        <v>27834.025146</v>
      </c>
      <c r="F281" s="48">
        <v>800.82188259</v>
      </c>
      <c r="G281" s="47">
        <f>IF(C281="Pervious",F281*(1-0.25),F281)</f>
        <v>800.82188259</v>
      </c>
      <c r="H281" s="47">
        <v>359285.69655</v>
      </c>
      <c r="I281" s="47">
        <v>27834.025146</v>
      </c>
      <c r="J281" s="48">
        <v>800.82188259</v>
      </c>
      <c r="K281" s="47">
        <f>IF(C281="Pervious",J281*(1-0.25),J281)</f>
        <v>800.82188259</v>
      </c>
      <c r="L281" s="47">
        <v>359285.69655</v>
      </c>
      <c r="M281" s="47">
        <v>15764.146157</v>
      </c>
      <c r="N281" s="49">
        <f t="shared" si="24"/>
        <v>1.7656538368010768</v>
      </c>
      <c r="O281" s="50">
        <f t="shared" si="25"/>
        <v>0.05080020665974342</v>
      </c>
      <c r="P281" s="51">
        <f t="shared" si="26"/>
        <v>22.79131980709661</v>
      </c>
      <c r="Q281" s="49">
        <f t="shared" si="27"/>
        <v>1.7656538368010768</v>
      </c>
      <c r="R281" s="50">
        <f t="shared" si="28"/>
        <v>0.05080020665974342</v>
      </c>
      <c r="S281" s="51">
        <f t="shared" si="29"/>
        <v>22.79131980709661</v>
      </c>
    </row>
    <row r="282" spans="1:19" ht="15">
      <c r="A282" s="39">
        <v>2130610</v>
      </c>
      <c r="B282" s="39" t="s">
        <v>166</v>
      </c>
      <c r="C282" s="39" t="s">
        <v>116</v>
      </c>
      <c r="D282" s="44">
        <v>2</v>
      </c>
      <c r="E282" s="47">
        <v>397717.18063</v>
      </c>
      <c r="F282" s="48">
        <v>20362.084401</v>
      </c>
      <c r="G282" s="47">
        <f>IF(C282="Pervious",F282*(1-0.25),F282)</f>
        <v>20362.084401</v>
      </c>
      <c r="H282" s="47">
        <v>14147064.554</v>
      </c>
      <c r="I282" s="47">
        <v>397717.18063</v>
      </c>
      <c r="J282" s="48">
        <v>20362.084401</v>
      </c>
      <c r="K282" s="47">
        <f>IF(C282="Pervious",J282*(1-0.25),J282)</f>
        <v>20362.084401</v>
      </c>
      <c r="L282" s="47">
        <v>14147064.554</v>
      </c>
      <c r="M282" s="47">
        <v>25299.557206</v>
      </c>
      <c r="N282" s="49">
        <f t="shared" si="24"/>
        <v>15.72032179818855</v>
      </c>
      <c r="O282" s="50">
        <f t="shared" si="25"/>
        <v>0.8048395564872164</v>
      </c>
      <c r="P282" s="51">
        <f t="shared" si="26"/>
        <v>559.182298678528</v>
      </c>
      <c r="Q282" s="49">
        <f t="shared" si="27"/>
        <v>15.72032179818855</v>
      </c>
      <c r="R282" s="50">
        <f t="shared" si="28"/>
        <v>0.8048395564872164</v>
      </c>
      <c r="S282" s="51">
        <f t="shared" si="29"/>
        <v>559.182298678528</v>
      </c>
    </row>
    <row r="283" spans="1:19" ht="15">
      <c r="A283" s="39">
        <v>2130610</v>
      </c>
      <c r="B283" s="39" t="s">
        <v>166</v>
      </c>
      <c r="C283" s="39" t="s">
        <v>117</v>
      </c>
      <c r="D283" s="44">
        <v>3</v>
      </c>
      <c r="E283" s="47">
        <v>12639.645226</v>
      </c>
      <c r="F283" s="48">
        <v>1174.7916723</v>
      </c>
      <c r="G283" s="47">
        <f>IF(C283="Pervious",F283*(1-0.25),F283)</f>
        <v>1174.7916723</v>
      </c>
      <c r="H283" s="47">
        <v>227806.79375</v>
      </c>
      <c r="I283" s="47">
        <v>12639.645226</v>
      </c>
      <c r="J283" s="48">
        <v>1174.7916723</v>
      </c>
      <c r="K283" s="47">
        <f>IF(C283="Pervious",J283*(1-0.25),J283)</f>
        <v>1174.7916723</v>
      </c>
      <c r="L283" s="47">
        <v>227806.79375</v>
      </c>
      <c r="M283" s="47">
        <v>2263.4339961</v>
      </c>
      <c r="N283" s="49">
        <f t="shared" si="24"/>
        <v>5.584278246142227</v>
      </c>
      <c r="O283" s="50">
        <f t="shared" si="25"/>
        <v>0.5190306738894175</v>
      </c>
      <c r="P283" s="51">
        <f t="shared" si="26"/>
        <v>100.64653713893203</v>
      </c>
      <c r="Q283" s="49">
        <f t="shared" si="27"/>
        <v>5.584278246142227</v>
      </c>
      <c r="R283" s="50">
        <f t="shared" si="28"/>
        <v>0.5190306738894175</v>
      </c>
      <c r="S283" s="51">
        <f t="shared" si="29"/>
        <v>100.64653713893203</v>
      </c>
    </row>
    <row r="284" spans="1:19" ht="15">
      <c r="A284" s="39">
        <v>2130610</v>
      </c>
      <c r="B284" s="39" t="s">
        <v>166</v>
      </c>
      <c r="C284" s="39" t="s">
        <v>118</v>
      </c>
      <c r="D284" s="44">
        <v>4</v>
      </c>
      <c r="E284" s="47">
        <v>7174.7658855</v>
      </c>
      <c r="F284" s="48">
        <v>775.06051006</v>
      </c>
      <c r="G284" s="47">
        <f>IF(C284="Pervious",F284*(1-0.25),F284)</f>
        <v>775.06051006</v>
      </c>
      <c r="H284" s="47">
        <v>463310.13887</v>
      </c>
      <c r="I284" s="47">
        <v>7174.7658855</v>
      </c>
      <c r="J284" s="48">
        <v>775.06051006</v>
      </c>
      <c r="K284" s="47">
        <f>IF(C284="Pervious",J284*(1-0.25),J284)</f>
        <v>775.06051006</v>
      </c>
      <c r="L284" s="47">
        <v>463310.13887</v>
      </c>
      <c r="M284" s="47">
        <v>738.69999986</v>
      </c>
      <c r="N284" s="49">
        <f t="shared" si="24"/>
        <v>9.712692414863648</v>
      </c>
      <c r="O284" s="50">
        <f t="shared" si="25"/>
        <v>1.0492222962053486</v>
      </c>
      <c r="P284" s="51">
        <f t="shared" si="26"/>
        <v>627.1966142653412</v>
      </c>
      <c r="Q284" s="49">
        <f t="shared" si="27"/>
        <v>9.712692414863648</v>
      </c>
      <c r="R284" s="50">
        <f t="shared" si="28"/>
        <v>1.0492222962053486</v>
      </c>
      <c r="S284" s="51">
        <f t="shared" si="29"/>
        <v>627.1966142653412</v>
      </c>
    </row>
    <row r="285" spans="1:19" ht="15">
      <c r="A285" s="39">
        <v>2130610</v>
      </c>
      <c r="B285" s="39" t="s">
        <v>166</v>
      </c>
      <c r="C285" s="39" t="s">
        <v>119</v>
      </c>
      <c r="D285" s="44">
        <v>5</v>
      </c>
      <c r="E285" s="47">
        <v>25365.942527</v>
      </c>
      <c r="F285" s="48">
        <v>1115.4092751</v>
      </c>
      <c r="G285" s="47">
        <f>IF(C285="Pervious",F285*(1-0.25),F285)</f>
        <v>836.5569563250001</v>
      </c>
      <c r="H285" s="47">
        <v>329937.25655</v>
      </c>
      <c r="I285" s="47">
        <v>25365.942527</v>
      </c>
      <c r="J285" s="48">
        <v>1115.4092751</v>
      </c>
      <c r="K285" s="47">
        <f>IF(C285="Pervious",J285*(1-0.25),J285)</f>
        <v>836.5569563250001</v>
      </c>
      <c r="L285" s="47">
        <v>329937.25655</v>
      </c>
      <c r="M285" s="47">
        <v>3541.4999969</v>
      </c>
      <c r="N285" s="49">
        <f t="shared" si="24"/>
        <v>7.162485542624228</v>
      </c>
      <c r="O285" s="50">
        <f t="shared" si="25"/>
        <v>0.23621543330714892</v>
      </c>
      <c r="P285" s="51">
        <f t="shared" si="26"/>
        <v>93.16313901985195</v>
      </c>
      <c r="Q285" s="49">
        <f t="shared" si="27"/>
        <v>7.162485542624228</v>
      </c>
      <c r="R285" s="50">
        <f t="shared" si="28"/>
        <v>0.23621543330714892</v>
      </c>
      <c r="S285" s="51">
        <f t="shared" si="29"/>
        <v>93.16313901985195</v>
      </c>
    </row>
    <row r="286" spans="1:19" ht="15">
      <c r="A286" s="39">
        <v>2130610</v>
      </c>
      <c r="B286" s="39" t="s">
        <v>166</v>
      </c>
      <c r="C286" s="39" t="s">
        <v>120</v>
      </c>
      <c r="D286" s="44">
        <v>6</v>
      </c>
      <c r="E286" s="47">
        <v>32540.7084125</v>
      </c>
      <c r="F286" s="48">
        <v>1890.46978516</v>
      </c>
      <c r="G286" s="47">
        <v>1611.6174663850002</v>
      </c>
      <c r="H286" s="47">
        <v>793247.39542</v>
      </c>
      <c r="I286" s="47">
        <v>32540.7084125</v>
      </c>
      <c r="J286" s="48">
        <v>1890.46978516</v>
      </c>
      <c r="K286" s="47">
        <v>1611.6174663850002</v>
      </c>
      <c r="L286" s="47">
        <v>793247.39542</v>
      </c>
      <c r="M286" s="47">
        <v>4280.19999676</v>
      </c>
      <c r="N286" s="49">
        <f t="shared" si="24"/>
        <v>7.602613998675872</v>
      </c>
      <c r="O286" s="50">
        <f t="shared" si="25"/>
        <v>0.37652854249917117</v>
      </c>
      <c r="P286" s="51">
        <f t="shared" si="26"/>
        <v>185.32951638252126</v>
      </c>
      <c r="Q286" s="49">
        <f t="shared" si="27"/>
        <v>7.602613998675872</v>
      </c>
      <c r="R286" s="50">
        <f t="shared" si="28"/>
        <v>0.37652854249917117</v>
      </c>
      <c r="S286" s="51">
        <f t="shared" si="29"/>
        <v>185.32951638252126</v>
      </c>
    </row>
    <row r="287" spans="1:19" ht="15">
      <c r="A287" s="39">
        <v>2130611</v>
      </c>
      <c r="B287" s="39" t="s">
        <v>167</v>
      </c>
      <c r="C287" s="39" t="s">
        <v>115</v>
      </c>
      <c r="D287" s="44">
        <v>1</v>
      </c>
      <c r="E287" s="47">
        <v>20611.762885</v>
      </c>
      <c r="F287" s="48">
        <v>615.06922223</v>
      </c>
      <c r="G287" s="47">
        <f>IF(C287="Pervious",F287*(1-0.25),F287)</f>
        <v>615.06922223</v>
      </c>
      <c r="H287" s="47">
        <v>291360.27347</v>
      </c>
      <c r="I287" s="47">
        <v>20611.762885</v>
      </c>
      <c r="J287" s="48">
        <v>615.06922223</v>
      </c>
      <c r="K287" s="47">
        <f>IF(C287="Pervious",J287*(1-0.25),J287)</f>
        <v>615.06922223</v>
      </c>
      <c r="L287" s="47">
        <v>291360.27347</v>
      </c>
      <c r="M287" s="47">
        <v>12097.959768</v>
      </c>
      <c r="N287" s="49">
        <f t="shared" si="24"/>
        <v>1.703738752671309</v>
      </c>
      <c r="O287" s="50">
        <f t="shared" si="25"/>
        <v>0.05084073959783729</v>
      </c>
      <c r="P287" s="51">
        <f t="shared" si="26"/>
        <v>24.083422251136057</v>
      </c>
      <c r="Q287" s="49">
        <f t="shared" si="27"/>
        <v>1.703738752671309</v>
      </c>
      <c r="R287" s="50">
        <f t="shared" si="28"/>
        <v>0.05084073959783729</v>
      </c>
      <c r="S287" s="51">
        <f t="shared" si="29"/>
        <v>24.083422251136057</v>
      </c>
    </row>
    <row r="288" spans="1:19" ht="15">
      <c r="A288" s="39">
        <v>2130611</v>
      </c>
      <c r="B288" s="39" t="s">
        <v>167</v>
      </c>
      <c r="C288" s="39" t="s">
        <v>116</v>
      </c>
      <c r="D288" s="44">
        <v>2</v>
      </c>
      <c r="E288" s="47">
        <v>328550.27398</v>
      </c>
      <c r="F288" s="48">
        <v>17322.718927</v>
      </c>
      <c r="G288" s="47">
        <f>IF(C288="Pervious",F288*(1-0.25),F288)</f>
        <v>17322.718927</v>
      </c>
      <c r="H288" s="47">
        <v>11205086.915</v>
      </c>
      <c r="I288" s="47">
        <v>328550.27398</v>
      </c>
      <c r="J288" s="48">
        <v>17322.718927</v>
      </c>
      <c r="K288" s="47">
        <f>IF(C288="Pervious",J288*(1-0.25),J288)</f>
        <v>17322.718927</v>
      </c>
      <c r="L288" s="47">
        <v>11205086.915</v>
      </c>
      <c r="M288" s="47">
        <v>20222.239887</v>
      </c>
      <c r="N288" s="49">
        <f t="shared" si="24"/>
        <v>16.246977378169206</v>
      </c>
      <c r="O288" s="50">
        <f t="shared" si="25"/>
        <v>0.8566172206342002</v>
      </c>
      <c r="P288" s="51">
        <f t="shared" si="26"/>
        <v>554.097220565723</v>
      </c>
      <c r="Q288" s="49">
        <f t="shared" si="27"/>
        <v>16.246977378169206</v>
      </c>
      <c r="R288" s="50">
        <f t="shared" si="28"/>
        <v>0.8566172206342002</v>
      </c>
      <c r="S288" s="51">
        <f t="shared" si="29"/>
        <v>554.097220565723</v>
      </c>
    </row>
    <row r="289" spans="1:19" ht="15">
      <c r="A289" s="39">
        <v>2130611</v>
      </c>
      <c r="B289" s="39" t="s">
        <v>167</v>
      </c>
      <c r="C289" s="39" t="s">
        <v>117</v>
      </c>
      <c r="D289" s="44">
        <v>3</v>
      </c>
      <c r="E289" s="47">
        <v>4974.2361099</v>
      </c>
      <c r="F289" s="48">
        <v>503.89134367</v>
      </c>
      <c r="G289" s="47">
        <f>IF(C289="Pervious",F289*(1-0.25),F289)</f>
        <v>503.89134367</v>
      </c>
      <c r="H289" s="47">
        <v>158917.52723</v>
      </c>
      <c r="I289" s="47">
        <v>4974.2361099</v>
      </c>
      <c r="J289" s="48">
        <v>503.89134367</v>
      </c>
      <c r="K289" s="47">
        <f>IF(C289="Pervious",J289*(1-0.25),J289)</f>
        <v>503.89134367</v>
      </c>
      <c r="L289" s="47">
        <v>158917.52723</v>
      </c>
      <c r="M289" s="47">
        <v>1086.1239886</v>
      </c>
      <c r="N289" s="49">
        <f t="shared" si="24"/>
        <v>4.579805033412186</v>
      </c>
      <c r="O289" s="50">
        <f t="shared" si="25"/>
        <v>0.4639353784271992</v>
      </c>
      <c r="P289" s="51">
        <f t="shared" si="26"/>
        <v>146.31619308477173</v>
      </c>
      <c r="Q289" s="49">
        <f t="shared" si="27"/>
        <v>4.579805033412186</v>
      </c>
      <c r="R289" s="50">
        <f t="shared" si="28"/>
        <v>0.4639353784271992</v>
      </c>
      <c r="S289" s="51">
        <f t="shared" si="29"/>
        <v>146.31619308477173</v>
      </c>
    </row>
    <row r="290" spans="1:19" ht="15">
      <c r="A290" s="39">
        <v>2130611</v>
      </c>
      <c r="B290" s="39" t="s">
        <v>167</v>
      </c>
      <c r="C290" s="39" t="s">
        <v>118</v>
      </c>
      <c r="D290" s="44">
        <v>4</v>
      </c>
      <c r="E290" s="47">
        <v>6179.7971961</v>
      </c>
      <c r="F290" s="48">
        <v>673.98818279</v>
      </c>
      <c r="G290" s="47">
        <f>IF(C290="Pervious",F290*(1-0.25),F290)</f>
        <v>673.98818279</v>
      </c>
      <c r="H290" s="47">
        <v>423466.4746</v>
      </c>
      <c r="I290" s="47">
        <v>6179.7971961</v>
      </c>
      <c r="J290" s="48">
        <v>673.98818279</v>
      </c>
      <c r="K290" s="47">
        <f>IF(C290="Pervious",J290*(1-0.25),J290)</f>
        <v>673.98818279</v>
      </c>
      <c r="L290" s="47">
        <v>423466.4746</v>
      </c>
      <c r="M290" s="47">
        <v>636.9999983</v>
      </c>
      <c r="N290" s="49">
        <f t="shared" si="24"/>
        <v>9.701408497005328</v>
      </c>
      <c r="O290" s="50">
        <f t="shared" si="25"/>
        <v>1.0580662238441327</v>
      </c>
      <c r="P290" s="51">
        <f t="shared" si="26"/>
        <v>664.7825364680225</v>
      </c>
      <c r="Q290" s="49">
        <f t="shared" si="27"/>
        <v>9.701408497005328</v>
      </c>
      <c r="R290" s="50">
        <f t="shared" si="28"/>
        <v>1.0580662238441327</v>
      </c>
      <c r="S290" s="51">
        <f t="shared" si="29"/>
        <v>664.7825364680225</v>
      </c>
    </row>
    <row r="291" spans="1:19" ht="15">
      <c r="A291" s="39">
        <v>2130611</v>
      </c>
      <c r="B291" s="39" t="s">
        <v>167</v>
      </c>
      <c r="C291" s="39" t="s">
        <v>119</v>
      </c>
      <c r="D291" s="44">
        <v>5</v>
      </c>
      <c r="E291" s="47">
        <v>24599.218342</v>
      </c>
      <c r="F291" s="48">
        <v>1133.9979645</v>
      </c>
      <c r="G291" s="47">
        <f>IF(C291="Pervious",F291*(1-0.25),F291)</f>
        <v>850.498473375</v>
      </c>
      <c r="H291" s="47">
        <v>308440.36067</v>
      </c>
      <c r="I291" s="47">
        <v>24599.218342</v>
      </c>
      <c r="J291" s="48">
        <v>1133.9979645</v>
      </c>
      <c r="K291" s="47">
        <f>IF(C291="Pervious",J291*(1-0.25),J291)</f>
        <v>850.498473375</v>
      </c>
      <c r="L291" s="47">
        <v>308440.36067</v>
      </c>
      <c r="M291" s="47">
        <v>3077.4000008</v>
      </c>
      <c r="N291" s="49">
        <f t="shared" si="24"/>
        <v>7.993506965492037</v>
      </c>
      <c r="O291" s="50">
        <f t="shared" si="25"/>
        <v>0.2763691665542031</v>
      </c>
      <c r="P291" s="51">
        <f t="shared" si="26"/>
        <v>100.22758191649379</v>
      </c>
      <c r="Q291" s="49">
        <f t="shared" si="27"/>
        <v>7.993506965492037</v>
      </c>
      <c r="R291" s="50">
        <f t="shared" si="28"/>
        <v>0.2763691665542031</v>
      </c>
      <c r="S291" s="51">
        <f t="shared" si="29"/>
        <v>100.22758191649379</v>
      </c>
    </row>
    <row r="292" spans="1:19" ht="15">
      <c r="A292" s="39">
        <v>2130611</v>
      </c>
      <c r="B292" s="39" t="s">
        <v>167</v>
      </c>
      <c r="C292" s="39" t="s">
        <v>120</v>
      </c>
      <c r="D292" s="44">
        <v>6</v>
      </c>
      <c r="E292" s="47">
        <v>30779.0155381</v>
      </c>
      <c r="F292" s="48">
        <v>1807.9861472900002</v>
      </c>
      <c r="G292" s="47">
        <v>1524.486656165</v>
      </c>
      <c r="H292" s="47">
        <v>731906.83527</v>
      </c>
      <c r="I292" s="47">
        <v>30779.0155381</v>
      </c>
      <c r="J292" s="48">
        <v>1807.9861472900002</v>
      </c>
      <c r="K292" s="47">
        <v>1524.486656165</v>
      </c>
      <c r="L292" s="47">
        <v>731906.83527</v>
      </c>
      <c r="M292" s="47">
        <v>3714.3999991</v>
      </c>
      <c r="N292" s="49">
        <f t="shared" si="24"/>
        <v>8.286403065248159</v>
      </c>
      <c r="O292" s="50">
        <f t="shared" si="25"/>
        <v>0.4104260867258194</v>
      </c>
      <c r="P292" s="51">
        <f t="shared" si="26"/>
        <v>197.04577736574984</v>
      </c>
      <c r="Q292" s="49">
        <f t="shared" si="27"/>
        <v>8.286403065248159</v>
      </c>
      <c r="R292" s="50">
        <f t="shared" si="28"/>
        <v>0.4104260867258194</v>
      </c>
      <c r="S292" s="51">
        <f t="shared" si="29"/>
        <v>197.04577736574984</v>
      </c>
    </row>
    <row r="293" spans="1:19" ht="15">
      <c r="A293" s="39">
        <v>2130701</v>
      </c>
      <c r="B293" s="39" t="s">
        <v>168</v>
      </c>
      <c r="C293" s="39" t="s">
        <v>115</v>
      </c>
      <c r="D293" s="44">
        <v>1</v>
      </c>
      <c r="E293" s="47">
        <v>57051.2005</v>
      </c>
      <c r="F293" s="48">
        <v>1655.7282715</v>
      </c>
      <c r="G293" s="47">
        <f>IF(C293="Pervious",F293*(1-0.25),F293)</f>
        <v>1655.7282715</v>
      </c>
      <c r="H293" s="47">
        <v>1082855.465</v>
      </c>
      <c r="I293" s="47">
        <v>57051.2005</v>
      </c>
      <c r="J293" s="48">
        <v>1655.7282715</v>
      </c>
      <c r="K293" s="47">
        <f>IF(C293="Pervious",J293*(1-0.25),J293)</f>
        <v>1655.7282715</v>
      </c>
      <c r="L293" s="47">
        <v>1082855.465</v>
      </c>
      <c r="M293" s="47">
        <v>21788.201354</v>
      </c>
      <c r="N293" s="49">
        <f t="shared" si="24"/>
        <v>2.61844470652123</v>
      </c>
      <c r="O293" s="50">
        <f t="shared" si="25"/>
        <v>0.07599196668870659</v>
      </c>
      <c r="P293" s="51">
        <f t="shared" si="26"/>
        <v>49.69916733403069</v>
      </c>
      <c r="Q293" s="49">
        <f t="shared" si="27"/>
        <v>2.61844470652123</v>
      </c>
      <c r="R293" s="50">
        <f t="shared" si="28"/>
        <v>0.07599196668870659</v>
      </c>
      <c r="S293" s="51">
        <f t="shared" si="29"/>
        <v>49.69916733403069</v>
      </c>
    </row>
    <row r="294" spans="1:19" ht="15">
      <c r="A294" s="39">
        <v>2130701</v>
      </c>
      <c r="B294" s="39" t="s">
        <v>168</v>
      </c>
      <c r="C294" s="39" t="s">
        <v>116</v>
      </c>
      <c r="D294" s="44">
        <v>2</v>
      </c>
      <c r="E294" s="47">
        <v>62800.043972</v>
      </c>
      <c r="F294" s="48">
        <v>2773.5413917</v>
      </c>
      <c r="G294" s="47">
        <f>IF(C294="Pervious",F294*(1-0.25),F294)</f>
        <v>2773.5413917</v>
      </c>
      <c r="H294" s="47">
        <v>1495093.6858</v>
      </c>
      <c r="I294" s="47">
        <v>62800.043972</v>
      </c>
      <c r="J294" s="48">
        <v>2773.5413917</v>
      </c>
      <c r="K294" s="47">
        <f>IF(C294="Pervious",J294*(1-0.25),J294)</f>
        <v>2773.5413917</v>
      </c>
      <c r="L294" s="47">
        <v>1495093.6858</v>
      </c>
      <c r="M294" s="47">
        <v>2812.8530456</v>
      </c>
      <c r="N294" s="49">
        <f t="shared" si="24"/>
        <v>22.32610198753001</v>
      </c>
      <c r="O294" s="50">
        <f t="shared" si="25"/>
        <v>0.9860242773928439</v>
      </c>
      <c r="P294" s="51">
        <f t="shared" si="26"/>
        <v>531.5221455094135</v>
      </c>
      <c r="Q294" s="49">
        <f t="shared" si="27"/>
        <v>22.32610198753001</v>
      </c>
      <c r="R294" s="50">
        <f t="shared" si="28"/>
        <v>0.9860242773928439</v>
      </c>
      <c r="S294" s="51">
        <f t="shared" si="29"/>
        <v>531.5221455094135</v>
      </c>
    </row>
    <row r="295" spans="1:19" ht="15">
      <c r="A295" s="39">
        <v>2130701</v>
      </c>
      <c r="B295" s="39" t="s">
        <v>168</v>
      </c>
      <c r="C295" s="39" t="s">
        <v>117</v>
      </c>
      <c r="D295" s="44">
        <v>3</v>
      </c>
      <c r="E295" s="47">
        <v>8371.3497049</v>
      </c>
      <c r="F295" s="48">
        <v>699.66141963</v>
      </c>
      <c r="G295" s="47">
        <f>IF(C295="Pervious",F295*(1-0.25),F295)</f>
        <v>699.66141963</v>
      </c>
      <c r="H295" s="47">
        <v>40113.607756</v>
      </c>
      <c r="I295" s="47">
        <v>8371.3497049</v>
      </c>
      <c r="J295" s="48">
        <v>699.66141963</v>
      </c>
      <c r="K295" s="47">
        <f>IF(C295="Pervious",J295*(1-0.25),J295)</f>
        <v>699.66141963</v>
      </c>
      <c r="L295" s="47">
        <v>40113.607756</v>
      </c>
      <c r="M295" s="47">
        <v>901.08098871</v>
      </c>
      <c r="N295" s="49">
        <f t="shared" si="24"/>
        <v>9.290341056783962</v>
      </c>
      <c r="O295" s="50">
        <f t="shared" si="25"/>
        <v>0.7764689616098158</v>
      </c>
      <c r="P295" s="51">
        <f t="shared" si="26"/>
        <v>44.517205732447195</v>
      </c>
      <c r="Q295" s="49">
        <f t="shared" si="27"/>
        <v>9.290341056783962</v>
      </c>
      <c r="R295" s="50">
        <f t="shared" si="28"/>
        <v>0.7764689616098158</v>
      </c>
      <c r="S295" s="51">
        <f t="shared" si="29"/>
        <v>44.517205732447195</v>
      </c>
    </row>
    <row r="296" spans="1:19" ht="15">
      <c r="A296" s="39">
        <v>2130701</v>
      </c>
      <c r="B296" s="39" t="s">
        <v>168</v>
      </c>
      <c r="C296" s="39" t="s">
        <v>118</v>
      </c>
      <c r="D296" s="44">
        <v>4</v>
      </c>
      <c r="E296" s="47">
        <v>36582.442782</v>
      </c>
      <c r="F296" s="48">
        <v>3940.9310106</v>
      </c>
      <c r="G296" s="47">
        <f>IF(C296="Pervious",F296*(1-0.25),F296)</f>
        <v>3940.9310106</v>
      </c>
      <c r="H296" s="47">
        <v>1414675.3347</v>
      </c>
      <c r="I296" s="47">
        <v>36582.442782</v>
      </c>
      <c r="J296" s="48">
        <v>3940.9310106</v>
      </c>
      <c r="K296" s="47">
        <f>IF(C296="Pervious",J296*(1-0.25),J296)</f>
        <v>3940.9310106</v>
      </c>
      <c r="L296" s="47">
        <v>1414675.3347</v>
      </c>
      <c r="M296" s="47">
        <v>2465.0000006</v>
      </c>
      <c r="N296" s="49">
        <f t="shared" si="24"/>
        <v>14.840747575292312</v>
      </c>
      <c r="O296" s="50">
        <f t="shared" si="25"/>
        <v>1.5987549734850899</v>
      </c>
      <c r="P296" s="51">
        <f t="shared" si="26"/>
        <v>573.9048009556418</v>
      </c>
      <c r="Q296" s="49">
        <f t="shared" si="27"/>
        <v>14.840747575292312</v>
      </c>
      <c r="R296" s="50">
        <f t="shared" si="28"/>
        <v>1.5987549734850899</v>
      </c>
      <c r="S296" s="51">
        <f t="shared" si="29"/>
        <v>573.9048009556418</v>
      </c>
    </row>
    <row r="297" spans="1:19" ht="15">
      <c r="A297" s="39">
        <v>2130701</v>
      </c>
      <c r="B297" s="39" t="s">
        <v>168</v>
      </c>
      <c r="C297" s="39" t="s">
        <v>119</v>
      </c>
      <c r="D297" s="44">
        <v>5</v>
      </c>
      <c r="E297" s="47">
        <v>87144.640124</v>
      </c>
      <c r="F297" s="48">
        <v>3292.7627819</v>
      </c>
      <c r="G297" s="47">
        <f>IF(C297="Pervious",F297*(1-0.25),F297)</f>
        <v>2469.5720864249997</v>
      </c>
      <c r="H297" s="47">
        <v>664981.41691</v>
      </c>
      <c r="I297" s="47">
        <v>87144.640124</v>
      </c>
      <c r="J297" s="48">
        <v>3292.7627819</v>
      </c>
      <c r="K297" s="47">
        <f>IF(C297="Pervious",J297*(1-0.25),J297)</f>
        <v>2469.5720864249997</v>
      </c>
      <c r="L297" s="47">
        <v>664981.41691</v>
      </c>
      <c r="M297" s="47">
        <v>7741.1999996</v>
      </c>
      <c r="N297" s="49">
        <f t="shared" si="24"/>
        <v>11.257252122216567</v>
      </c>
      <c r="O297" s="50">
        <f t="shared" si="25"/>
        <v>0.31901670109964947</v>
      </c>
      <c r="P297" s="51">
        <f t="shared" si="26"/>
        <v>85.90159367337888</v>
      </c>
      <c r="Q297" s="49">
        <f t="shared" si="27"/>
        <v>11.257252122216567</v>
      </c>
      <c r="R297" s="50">
        <f t="shared" si="28"/>
        <v>0.31901670109964947</v>
      </c>
      <c r="S297" s="51">
        <f t="shared" si="29"/>
        <v>85.90159367337888</v>
      </c>
    </row>
    <row r="298" spans="1:19" ht="15">
      <c r="A298" s="39">
        <v>2130701</v>
      </c>
      <c r="B298" s="39" t="s">
        <v>168</v>
      </c>
      <c r="C298" s="39" t="s">
        <v>120</v>
      </c>
      <c r="D298" s="44">
        <v>6</v>
      </c>
      <c r="E298" s="47">
        <v>123727.082906</v>
      </c>
      <c r="F298" s="48">
        <v>7233.6937925</v>
      </c>
      <c r="G298" s="47">
        <v>6410.503097024999</v>
      </c>
      <c r="H298" s="47">
        <v>2079656.7516100002</v>
      </c>
      <c r="I298" s="47">
        <v>123727.082906</v>
      </c>
      <c r="J298" s="48">
        <v>7233.6937925</v>
      </c>
      <c r="K298" s="47">
        <v>6410.503097024999</v>
      </c>
      <c r="L298" s="47">
        <v>2079656.7516100002</v>
      </c>
      <c r="M298" s="47">
        <v>10206.2000002</v>
      </c>
      <c r="N298" s="49">
        <f t="shared" si="24"/>
        <v>12.122737444256966</v>
      </c>
      <c r="O298" s="50">
        <f t="shared" si="25"/>
        <v>0.6280989101623894</v>
      </c>
      <c r="P298" s="51">
        <f t="shared" si="26"/>
        <v>203.76406023488147</v>
      </c>
      <c r="Q298" s="49">
        <f t="shared" si="27"/>
        <v>12.122737444256966</v>
      </c>
      <c r="R298" s="50">
        <f t="shared" si="28"/>
        <v>0.6280989101623894</v>
      </c>
      <c r="S298" s="51">
        <f t="shared" si="29"/>
        <v>203.76406023488147</v>
      </c>
    </row>
    <row r="299" spans="1:19" ht="15">
      <c r="A299" s="39">
        <v>2130702</v>
      </c>
      <c r="B299" s="39" t="s">
        <v>169</v>
      </c>
      <c r="C299" s="39" t="s">
        <v>115</v>
      </c>
      <c r="D299" s="44">
        <v>1</v>
      </c>
      <c r="E299" s="47">
        <v>6404.4202802</v>
      </c>
      <c r="F299" s="48">
        <v>207.3453031</v>
      </c>
      <c r="G299" s="47">
        <f>IF(C299="Pervious",F299*(1-0.25),F299)</f>
        <v>207.3453031</v>
      </c>
      <c r="H299" s="47">
        <v>609329.4375</v>
      </c>
      <c r="I299" s="47">
        <v>5353.9813556</v>
      </c>
      <c r="J299" s="48">
        <v>140.21037736</v>
      </c>
      <c r="K299" s="47">
        <f>IF(C299="Pervious",J299*(1-0.25),J299)</f>
        <v>140.21037736</v>
      </c>
      <c r="L299" s="47">
        <v>629737.70835</v>
      </c>
      <c r="M299" s="47">
        <v>3087.5868916</v>
      </c>
      <c r="N299" s="49">
        <f t="shared" si="24"/>
        <v>2.074247788013248</v>
      </c>
      <c r="O299" s="50">
        <f t="shared" si="25"/>
        <v>0.06715448354315069</v>
      </c>
      <c r="P299" s="51">
        <f t="shared" si="26"/>
        <v>197.3481099941589</v>
      </c>
      <c r="Q299" s="49">
        <f t="shared" si="27"/>
        <v>1.7340342291793918</v>
      </c>
      <c r="R299" s="50">
        <f t="shared" si="28"/>
        <v>0.04541098996807258</v>
      </c>
      <c r="S299" s="51">
        <f t="shared" si="29"/>
        <v>203.95789024213255</v>
      </c>
    </row>
    <row r="300" spans="1:19" ht="15">
      <c r="A300" s="39">
        <v>2130702</v>
      </c>
      <c r="B300" s="39" t="s">
        <v>169</v>
      </c>
      <c r="C300" s="39" t="s">
        <v>116</v>
      </c>
      <c r="D300" s="44">
        <v>2</v>
      </c>
      <c r="E300" s="47">
        <v>4927.0793721</v>
      </c>
      <c r="F300" s="48">
        <v>340.87497238</v>
      </c>
      <c r="G300" s="47">
        <f>IF(C300="Pervious",F300*(1-0.25),F300)</f>
        <v>340.87497238</v>
      </c>
      <c r="H300" s="47">
        <v>995336.92969</v>
      </c>
      <c r="I300" s="47">
        <v>4118.950653</v>
      </c>
      <c r="J300" s="48">
        <v>230.50538302</v>
      </c>
      <c r="K300" s="47">
        <f>IF(C300="Pervious",J300*(1-0.25),J300)</f>
        <v>230.50538302</v>
      </c>
      <c r="L300" s="47">
        <v>1028673.7495</v>
      </c>
      <c r="M300" s="47">
        <v>364.79700751</v>
      </c>
      <c r="N300" s="49">
        <f t="shared" si="24"/>
        <v>13.506359072764424</v>
      </c>
      <c r="O300" s="50">
        <f t="shared" si="25"/>
        <v>0.9344237078771972</v>
      </c>
      <c r="P300" s="51">
        <f t="shared" si="26"/>
        <v>2728.467912837019</v>
      </c>
      <c r="Q300" s="49">
        <f t="shared" si="27"/>
        <v>11.291075771467476</v>
      </c>
      <c r="R300" s="50">
        <f t="shared" si="28"/>
        <v>0.6318730095769255</v>
      </c>
      <c r="S300" s="51">
        <f t="shared" si="29"/>
        <v>2819.8524887071653</v>
      </c>
    </row>
    <row r="301" spans="1:19" ht="15">
      <c r="A301" s="39">
        <v>2130702</v>
      </c>
      <c r="B301" s="39" t="s">
        <v>169</v>
      </c>
      <c r="C301" s="39" t="s">
        <v>117</v>
      </c>
      <c r="D301" s="44">
        <v>3</v>
      </c>
      <c r="E301" s="47">
        <v>664.3264885</v>
      </c>
      <c r="F301" s="48">
        <v>88.555913923</v>
      </c>
      <c r="G301" s="47">
        <f>IF(C301="Pervious",F301*(1-0.25),F301)</f>
        <v>88.555913923</v>
      </c>
      <c r="H301" s="47">
        <v>21966.230901</v>
      </c>
      <c r="I301" s="47">
        <v>555.36511937</v>
      </c>
      <c r="J301" s="48">
        <v>59.882996734</v>
      </c>
      <c r="K301" s="47">
        <f>IF(C301="Pervious",J301*(1-0.25),J301)</f>
        <v>59.882996734</v>
      </c>
      <c r="L301" s="47">
        <v>22701.945873</v>
      </c>
      <c r="M301" s="47">
        <v>116.86099789</v>
      </c>
      <c r="N301" s="49">
        <f t="shared" si="24"/>
        <v>5.68475796454625</v>
      </c>
      <c r="O301" s="50">
        <f t="shared" si="25"/>
        <v>0.7577884454346072</v>
      </c>
      <c r="P301" s="51">
        <f t="shared" si="26"/>
        <v>187.96888010212422</v>
      </c>
      <c r="Q301" s="49">
        <f t="shared" si="27"/>
        <v>4.752356469630349</v>
      </c>
      <c r="R301" s="50">
        <f t="shared" si="28"/>
        <v>0.5124292776480244</v>
      </c>
      <c r="S301" s="51">
        <f t="shared" si="29"/>
        <v>194.26452180708827</v>
      </c>
    </row>
    <row r="302" spans="1:19" ht="15">
      <c r="A302" s="39">
        <v>2130702</v>
      </c>
      <c r="B302" s="39" t="s">
        <v>169</v>
      </c>
      <c r="C302" s="39" t="s">
        <v>118</v>
      </c>
      <c r="D302" s="44">
        <v>4</v>
      </c>
      <c r="E302" s="47">
        <v>11851.539136</v>
      </c>
      <c r="F302" s="48">
        <v>1897.135504</v>
      </c>
      <c r="G302" s="47">
        <f>IF(C302="Pervious",F302*(1-0.25),F302)</f>
        <v>1897.135504</v>
      </c>
      <c r="H302" s="47">
        <v>3142336.0923</v>
      </c>
      <c r="I302" s="47">
        <v>9907.6757602</v>
      </c>
      <c r="J302" s="48">
        <v>1282.8748997</v>
      </c>
      <c r="K302" s="47">
        <f>IF(C302="Pervious",J302*(1-0.25),J302)</f>
        <v>1282.8748997</v>
      </c>
      <c r="L302" s="47">
        <v>3247582.355</v>
      </c>
      <c r="M302" s="47">
        <v>1206.4999969</v>
      </c>
      <c r="N302" s="49">
        <f t="shared" si="24"/>
        <v>9.823074319479096</v>
      </c>
      <c r="O302" s="50">
        <f t="shared" si="25"/>
        <v>1.5724289340029256</v>
      </c>
      <c r="P302" s="51">
        <f t="shared" si="26"/>
        <v>2604.505677889737</v>
      </c>
      <c r="Q302" s="49">
        <f t="shared" si="27"/>
        <v>8.211915280279268</v>
      </c>
      <c r="R302" s="50">
        <f t="shared" si="28"/>
        <v>1.063302861994396</v>
      </c>
      <c r="S302" s="51">
        <f t="shared" si="29"/>
        <v>2691.738386526638</v>
      </c>
    </row>
    <row r="303" spans="1:19" ht="15">
      <c r="A303" s="39">
        <v>2130702</v>
      </c>
      <c r="B303" s="39" t="s">
        <v>169</v>
      </c>
      <c r="C303" s="39" t="s">
        <v>119</v>
      </c>
      <c r="D303" s="44">
        <v>5</v>
      </c>
      <c r="E303" s="47">
        <v>24707.865579</v>
      </c>
      <c r="F303" s="48">
        <v>1323.7826127</v>
      </c>
      <c r="G303" s="47">
        <f>IF(C303="Pervious",F303*(1-0.25),F303)</f>
        <v>992.8369595250001</v>
      </c>
      <c r="H303" s="47">
        <v>1290757.7573</v>
      </c>
      <c r="I303" s="47">
        <v>20655.335824</v>
      </c>
      <c r="J303" s="48">
        <v>895.16404223</v>
      </c>
      <c r="K303" s="47">
        <f>IF(C303="Pervious",J303*(1-0.25),J303)</f>
        <v>671.3730316725</v>
      </c>
      <c r="L303" s="47">
        <v>1333989.1069</v>
      </c>
      <c r="M303" s="47">
        <v>3337.6000004</v>
      </c>
      <c r="N303" s="49">
        <f t="shared" si="24"/>
        <v>7.40288398131557</v>
      </c>
      <c r="O303" s="50">
        <f t="shared" si="25"/>
        <v>0.29747032580477345</v>
      </c>
      <c r="P303" s="51">
        <f t="shared" si="26"/>
        <v>386.73230978706465</v>
      </c>
      <c r="Q303" s="49">
        <f t="shared" si="27"/>
        <v>6.188679237033955</v>
      </c>
      <c r="R303" s="50">
        <f t="shared" si="28"/>
        <v>0.2011544318049012</v>
      </c>
      <c r="S303" s="51">
        <f t="shared" si="29"/>
        <v>399.6851350491748</v>
      </c>
    </row>
    <row r="304" spans="1:19" ht="15">
      <c r="A304" s="39">
        <v>2130702</v>
      </c>
      <c r="B304" s="39" t="s">
        <v>169</v>
      </c>
      <c r="C304" s="39" t="s">
        <v>120</v>
      </c>
      <c r="D304" s="44">
        <v>6</v>
      </c>
      <c r="E304" s="47">
        <v>36559.404715</v>
      </c>
      <c r="F304" s="48">
        <v>3220.9181167</v>
      </c>
      <c r="G304" s="47">
        <v>2889.9724635250004</v>
      </c>
      <c r="H304" s="47">
        <v>4433093.8496</v>
      </c>
      <c r="I304" s="47">
        <v>30563.0115842</v>
      </c>
      <c r="J304" s="48">
        <v>2178.03894193</v>
      </c>
      <c r="K304" s="47">
        <v>1954.2479313725</v>
      </c>
      <c r="L304" s="47">
        <v>4581571.4618999995</v>
      </c>
      <c r="M304" s="47">
        <v>4544.0999973</v>
      </c>
      <c r="N304" s="49">
        <f t="shared" si="24"/>
        <v>8.045466591123162</v>
      </c>
      <c r="O304" s="50">
        <f t="shared" si="25"/>
        <v>0.6359834654259713</v>
      </c>
      <c r="P304" s="51">
        <f t="shared" si="26"/>
        <v>975.5713677590817</v>
      </c>
      <c r="Q304" s="49">
        <f t="shared" si="27"/>
        <v>6.725866860843697</v>
      </c>
      <c r="R304" s="50">
        <f t="shared" si="28"/>
        <v>0.43006270384315254</v>
      </c>
      <c r="S304" s="51">
        <f t="shared" si="29"/>
        <v>1008.2461795784126</v>
      </c>
    </row>
    <row r="305" spans="1:19" ht="15">
      <c r="A305" s="39">
        <v>2130703</v>
      </c>
      <c r="B305" s="39" t="s">
        <v>170</v>
      </c>
      <c r="C305" s="39" t="s">
        <v>115</v>
      </c>
      <c r="D305" s="44">
        <v>1</v>
      </c>
      <c r="E305" s="47">
        <v>36241.307614</v>
      </c>
      <c r="F305" s="48">
        <v>697.5289001</v>
      </c>
      <c r="G305" s="47">
        <f>IF(C305="Pervious",F305*(1-0.25),F305)</f>
        <v>697.5289001</v>
      </c>
      <c r="H305" s="47">
        <v>1833840.1875</v>
      </c>
      <c r="I305" s="47">
        <v>18047.863316</v>
      </c>
      <c r="J305" s="48">
        <v>471.68076073</v>
      </c>
      <c r="K305" s="47">
        <f>IF(C305="Pervious",J305*(1-0.25),J305)</f>
        <v>471.68076073</v>
      </c>
      <c r="L305" s="47">
        <v>1895260.9969</v>
      </c>
      <c r="M305" s="47">
        <v>9628.510132</v>
      </c>
      <c r="N305" s="49">
        <f t="shared" si="24"/>
        <v>3.7639579869738458</v>
      </c>
      <c r="O305" s="50">
        <f t="shared" si="25"/>
        <v>0.07244411550046444</v>
      </c>
      <c r="P305" s="51">
        <f t="shared" si="26"/>
        <v>190.45939219664936</v>
      </c>
      <c r="Q305" s="49">
        <f t="shared" si="27"/>
        <v>1.87441910208087</v>
      </c>
      <c r="R305" s="50">
        <f t="shared" si="28"/>
        <v>0.048987927962228166</v>
      </c>
      <c r="S305" s="51">
        <f t="shared" si="29"/>
        <v>196.83844861949822</v>
      </c>
    </row>
    <row r="306" spans="1:19" ht="15">
      <c r="A306" s="39">
        <v>2130703</v>
      </c>
      <c r="B306" s="39" t="s">
        <v>170</v>
      </c>
      <c r="C306" s="39" t="s">
        <v>116</v>
      </c>
      <c r="D306" s="44">
        <v>2</v>
      </c>
      <c r="E306" s="47">
        <v>112383.95471</v>
      </c>
      <c r="F306" s="48">
        <v>4398.887224</v>
      </c>
      <c r="G306" s="47">
        <f>IF(C306="Pervious",F306*(1-0.25),F306)</f>
        <v>4398.887224</v>
      </c>
      <c r="H306" s="47">
        <v>11555784.516</v>
      </c>
      <c r="I306" s="47">
        <v>52443.935902</v>
      </c>
      <c r="J306" s="48">
        <v>2974.6014422</v>
      </c>
      <c r="K306" s="47">
        <f>IF(C306="Pervious",J306*(1-0.25),J306)</f>
        <v>2974.6014422</v>
      </c>
      <c r="L306" s="47">
        <v>11942822.407</v>
      </c>
      <c r="M306" s="47">
        <v>4581.5969914</v>
      </c>
      <c r="N306" s="49">
        <f t="shared" si="24"/>
        <v>24.529428258520575</v>
      </c>
      <c r="O306" s="50">
        <f t="shared" si="25"/>
        <v>0.9601209430373384</v>
      </c>
      <c r="P306" s="51">
        <f t="shared" si="26"/>
        <v>2522.2175886903788</v>
      </c>
      <c r="Q306" s="49">
        <f t="shared" si="27"/>
        <v>11.446649716341526</v>
      </c>
      <c r="R306" s="50">
        <f t="shared" si="28"/>
        <v>0.6492499117193304</v>
      </c>
      <c r="S306" s="51">
        <f t="shared" si="29"/>
        <v>2606.694222433263</v>
      </c>
    </row>
    <row r="307" spans="1:19" ht="15">
      <c r="A307" s="39">
        <v>2130703</v>
      </c>
      <c r="B307" s="39" t="s">
        <v>170</v>
      </c>
      <c r="C307" s="39" t="s">
        <v>117</v>
      </c>
      <c r="D307" s="44">
        <v>3</v>
      </c>
      <c r="E307" s="47">
        <v>15207.224325</v>
      </c>
      <c r="F307" s="48">
        <v>1121.9546013</v>
      </c>
      <c r="G307" s="47">
        <f>IF(C307="Pervious",F307*(1-0.25),F307)</f>
        <v>1121.9546013</v>
      </c>
      <c r="H307" s="47">
        <v>262530.92629</v>
      </c>
      <c r="I307" s="47">
        <v>7096.4430563</v>
      </c>
      <c r="J307" s="48">
        <v>758.68455022</v>
      </c>
      <c r="K307" s="47">
        <f>IF(C307="Pervious",J307*(1-0.25),J307)</f>
        <v>758.68455022</v>
      </c>
      <c r="L307" s="47">
        <v>271323.87461</v>
      </c>
      <c r="M307" s="47">
        <v>1467.6840194</v>
      </c>
      <c r="N307" s="49">
        <f t="shared" si="24"/>
        <v>10.361374876328506</v>
      </c>
      <c r="O307" s="50">
        <f t="shared" si="25"/>
        <v>0.7644387936843948</v>
      </c>
      <c r="P307" s="51">
        <f t="shared" si="26"/>
        <v>178.87428276102955</v>
      </c>
      <c r="Q307" s="49">
        <f t="shared" si="27"/>
        <v>4.835130016065092</v>
      </c>
      <c r="R307" s="50">
        <f t="shared" si="28"/>
        <v>0.5169263548499737</v>
      </c>
      <c r="S307" s="51">
        <f t="shared" si="29"/>
        <v>184.86531911747545</v>
      </c>
    </row>
    <row r="308" spans="1:19" ht="15">
      <c r="A308" s="39">
        <v>2130703</v>
      </c>
      <c r="B308" s="39" t="s">
        <v>170</v>
      </c>
      <c r="C308" s="39" t="s">
        <v>118</v>
      </c>
      <c r="D308" s="44">
        <v>4</v>
      </c>
      <c r="E308" s="47">
        <v>40232.986331</v>
      </c>
      <c r="F308" s="48">
        <v>3654.754516</v>
      </c>
      <c r="G308" s="47">
        <f>IF(C308="Pervious",F308*(1-0.25),F308)</f>
        <v>3654.754516</v>
      </c>
      <c r="H308" s="47">
        <v>5271365</v>
      </c>
      <c r="I308" s="47">
        <v>23176.421703</v>
      </c>
      <c r="J308" s="48">
        <v>2471.4064036</v>
      </c>
      <c r="K308" s="47">
        <f>IF(C308="Pervious",J308*(1-0.25),J308)</f>
        <v>2471.4064036</v>
      </c>
      <c r="L308" s="47">
        <v>5447918.8279</v>
      </c>
      <c r="M308" s="47">
        <v>2274</v>
      </c>
      <c r="N308" s="49">
        <f t="shared" si="24"/>
        <v>17.692606126209323</v>
      </c>
      <c r="O308" s="50">
        <f t="shared" si="25"/>
        <v>1.607191959542656</v>
      </c>
      <c r="P308" s="51">
        <f t="shared" si="26"/>
        <v>2318.1024626209323</v>
      </c>
      <c r="Q308" s="49">
        <f t="shared" si="27"/>
        <v>10.19191807519789</v>
      </c>
      <c r="R308" s="50">
        <f t="shared" si="28"/>
        <v>1.0868102038698328</v>
      </c>
      <c r="S308" s="51">
        <f t="shared" si="29"/>
        <v>2395.742668381706</v>
      </c>
    </row>
    <row r="309" spans="1:19" ht="15">
      <c r="A309" s="39">
        <v>2130703</v>
      </c>
      <c r="B309" s="39" t="s">
        <v>170</v>
      </c>
      <c r="C309" s="39" t="s">
        <v>119</v>
      </c>
      <c r="D309" s="44">
        <v>5</v>
      </c>
      <c r="E309" s="47">
        <v>140434.25586</v>
      </c>
      <c r="F309" s="48">
        <v>4334.7890623</v>
      </c>
      <c r="G309" s="47">
        <f>IF(C309="Pervious",F309*(1-0.25),F309)</f>
        <v>3251.091796725</v>
      </c>
      <c r="H309" s="47">
        <v>3574675</v>
      </c>
      <c r="I309" s="47">
        <v>74624.581076</v>
      </c>
      <c r="J309" s="48">
        <v>2931.2571884</v>
      </c>
      <c r="K309" s="47">
        <f>IF(C309="Pervious",J309*(1-0.25),J309)</f>
        <v>2198.4428913</v>
      </c>
      <c r="L309" s="47">
        <v>3694401.5898</v>
      </c>
      <c r="M309" s="47">
        <v>10476</v>
      </c>
      <c r="N309" s="49">
        <f t="shared" si="24"/>
        <v>13.405331792668958</v>
      </c>
      <c r="O309" s="50">
        <f t="shared" si="25"/>
        <v>0.31033713218069875</v>
      </c>
      <c r="P309" s="51">
        <f t="shared" si="26"/>
        <v>341.22518136693395</v>
      </c>
      <c r="Q309" s="49">
        <f t="shared" si="27"/>
        <v>7.123384982436044</v>
      </c>
      <c r="R309" s="50">
        <f t="shared" si="28"/>
        <v>0.20985518244558993</v>
      </c>
      <c r="S309" s="51">
        <f t="shared" si="29"/>
        <v>352.6538363688431</v>
      </c>
    </row>
    <row r="310" spans="1:19" ht="15">
      <c r="A310" s="39">
        <v>2130703</v>
      </c>
      <c r="B310" s="39" t="s">
        <v>170</v>
      </c>
      <c r="C310" s="39" t="s">
        <v>120</v>
      </c>
      <c r="D310" s="44">
        <v>6</v>
      </c>
      <c r="E310" s="47">
        <v>180667.242191</v>
      </c>
      <c r="F310" s="48">
        <v>7989.5435783</v>
      </c>
      <c r="G310" s="47">
        <v>6905.846312725</v>
      </c>
      <c r="H310" s="47">
        <v>8846040</v>
      </c>
      <c r="I310" s="47">
        <v>97801.002779</v>
      </c>
      <c r="J310" s="48">
        <v>5402.663592</v>
      </c>
      <c r="K310" s="47">
        <v>4669.8492949</v>
      </c>
      <c r="L310" s="47">
        <v>9142320.4177</v>
      </c>
      <c r="M310" s="47">
        <v>12750</v>
      </c>
      <c r="N310" s="49">
        <f t="shared" si="24"/>
        <v>14.169979779686274</v>
      </c>
      <c r="O310" s="50">
        <f t="shared" si="25"/>
        <v>0.5416350049196078</v>
      </c>
      <c r="P310" s="51">
        <f t="shared" si="26"/>
        <v>693.8070588235294</v>
      </c>
      <c r="Q310" s="49">
        <f t="shared" si="27"/>
        <v>7.670666884627451</v>
      </c>
      <c r="R310" s="50">
        <f t="shared" si="28"/>
        <v>0.36626268979607846</v>
      </c>
      <c r="S310" s="51">
        <f t="shared" si="29"/>
        <v>717.0447386431373</v>
      </c>
    </row>
    <row r="311" spans="1:19" ht="15">
      <c r="A311" s="39">
        <v>2130704</v>
      </c>
      <c r="B311" s="39" t="s">
        <v>171</v>
      </c>
      <c r="C311" s="39" t="s">
        <v>115</v>
      </c>
      <c r="D311" s="44">
        <v>1</v>
      </c>
      <c r="E311" s="47">
        <v>10791.11035</v>
      </c>
      <c r="F311" s="48">
        <v>207.6941071</v>
      </c>
      <c r="G311" s="47">
        <f>IF(C311="Pervious",F311*(1-0.25),F311)</f>
        <v>207.6941071</v>
      </c>
      <c r="H311" s="47">
        <v>160948.0938</v>
      </c>
      <c r="I311" s="47">
        <v>7204.556411</v>
      </c>
      <c r="J311" s="48">
        <v>165.7603761</v>
      </c>
      <c r="K311" s="47">
        <f>IF(C311="Pervious",J311*(1-0.25),J311)</f>
        <v>165.7603761</v>
      </c>
      <c r="L311" s="47">
        <v>231889.507</v>
      </c>
      <c r="M311" s="47">
        <v>2866.957031</v>
      </c>
      <c r="N311" s="49">
        <f t="shared" si="24"/>
        <v>3.763959568740394</v>
      </c>
      <c r="O311" s="50">
        <f t="shared" si="25"/>
        <v>0.07244409485535816</v>
      </c>
      <c r="P311" s="51">
        <f t="shared" si="26"/>
        <v>56.13899757118474</v>
      </c>
      <c r="Q311" s="49">
        <f t="shared" si="27"/>
        <v>2.512962814963096</v>
      </c>
      <c r="R311" s="50">
        <f t="shared" si="28"/>
        <v>0.057817530680668236</v>
      </c>
      <c r="S311" s="51">
        <f t="shared" si="29"/>
        <v>80.88349580848671</v>
      </c>
    </row>
    <row r="312" spans="1:19" ht="15">
      <c r="A312" s="39">
        <v>2130704</v>
      </c>
      <c r="B312" s="39" t="s">
        <v>171</v>
      </c>
      <c r="C312" s="39" t="s">
        <v>116</v>
      </c>
      <c r="D312" s="44">
        <v>2</v>
      </c>
      <c r="E312" s="47">
        <v>20662.281268</v>
      </c>
      <c r="F312" s="48">
        <v>808.75456235</v>
      </c>
      <c r="G312" s="47">
        <f>IF(C312="Pervious",F312*(1-0.25),F312)</f>
        <v>808.75456235</v>
      </c>
      <c r="H312" s="47">
        <v>546321.21582</v>
      </c>
      <c r="I312" s="47">
        <v>13794.926208</v>
      </c>
      <c r="J312" s="48">
        <v>645.46588396</v>
      </c>
      <c r="K312" s="47">
        <f>IF(C312="Pervious",J312*(1-0.25),J312)</f>
        <v>645.46588396</v>
      </c>
      <c r="L312" s="47">
        <v>787124.31076</v>
      </c>
      <c r="M312" s="47">
        <v>842.34702297</v>
      </c>
      <c r="N312" s="49">
        <f t="shared" si="24"/>
        <v>24.529416860936518</v>
      </c>
      <c r="O312" s="50">
        <f t="shared" si="25"/>
        <v>0.9601204020386306</v>
      </c>
      <c r="P312" s="51">
        <f t="shared" si="26"/>
        <v>648.5702458990671</v>
      </c>
      <c r="Q312" s="49">
        <f t="shared" si="27"/>
        <v>16.37677326781661</v>
      </c>
      <c r="R312" s="50">
        <f t="shared" si="28"/>
        <v>0.7662707487042287</v>
      </c>
      <c r="S312" s="51">
        <f t="shared" si="29"/>
        <v>934.4418503251875</v>
      </c>
    </row>
    <row r="313" spans="1:19" ht="15">
      <c r="A313" s="39">
        <v>2130704</v>
      </c>
      <c r="B313" s="39" t="s">
        <v>171</v>
      </c>
      <c r="C313" s="39" t="s">
        <v>117</v>
      </c>
      <c r="D313" s="44">
        <v>3</v>
      </c>
      <c r="E313" s="47">
        <v>2795.9122011</v>
      </c>
      <c r="F313" s="48">
        <v>206.27603627</v>
      </c>
      <c r="G313" s="47">
        <f>IF(C313="Pervious",F313*(1-0.25),F313)</f>
        <v>206.27603627</v>
      </c>
      <c r="H313" s="47">
        <v>15463.23706</v>
      </c>
      <c r="I313" s="47">
        <v>1866.6575097</v>
      </c>
      <c r="J313" s="48">
        <v>164.62861576</v>
      </c>
      <c r="K313" s="47">
        <f>IF(C313="Pervious",J313*(1-0.25),J313)</f>
        <v>164.62861576</v>
      </c>
      <c r="L313" s="47">
        <v>22278.998985</v>
      </c>
      <c r="M313" s="47">
        <v>269.83999581</v>
      </c>
      <c r="N313" s="49">
        <f t="shared" si="24"/>
        <v>10.361370606708208</v>
      </c>
      <c r="O313" s="50">
        <f t="shared" si="25"/>
        <v>0.7644383318744316</v>
      </c>
      <c r="P313" s="51">
        <f t="shared" si="26"/>
        <v>57.305207901381635</v>
      </c>
      <c r="Q313" s="49">
        <f t="shared" si="27"/>
        <v>6.91764578522434</v>
      </c>
      <c r="R313" s="50">
        <f t="shared" si="28"/>
        <v>0.6100971624529614</v>
      </c>
      <c r="S313" s="51">
        <f t="shared" si="29"/>
        <v>82.56373899696881</v>
      </c>
    </row>
    <row r="314" spans="1:19" ht="15">
      <c r="A314" s="39">
        <v>2130704</v>
      </c>
      <c r="B314" s="39" t="s">
        <v>171</v>
      </c>
      <c r="C314" s="39" t="s">
        <v>118</v>
      </c>
      <c r="D314" s="44">
        <v>4</v>
      </c>
      <c r="E314" s="47">
        <v>34828.735508</v>
      </c>
      <c r="F314" s="48">
        <v>3163.9182313</v>
      </c>
      <c r="G314" s="47">
        <f>IF(C314="Pervious",F314*(1-0.25),F314)</f>
        <v>3163.9182313</v>
      </c>
      <c r="H314" s="47">
        <v>1464887.0225</v>
      </c>
      <c r="I314" s="47">
        <v>23252.9908</v>
      </c>
      <c r="J314" s="48">
        <v>2525.1187109</v>
      </c>
      <c r="K314" s="47">
        <f>IF(C314="Pervious",J314*(1-0.25),J314)</f>
        <v>2525.1187109</v>
      </c>
      <c r="L314" s="47">
        <v>2110568.2052</v>
      </c>
      <c r="M314" s="47">
        <v>1968.581</v>
      </c>
      <c r="N314" s="49">
        <f t="shared" si="24"/>
        <v>17.69230501970709</v>
      </c>
      <c r="O314" s="50">
        <f t="shared" si="25"/>
        <v>1.6072075425395247</v>
      </c>
      <c r="P314" s="51">
        <f t="shared" si="26"/>
        <v>744.1334760926779</v>
      </c>
      <c r="Q314" s="49">
        <f t="shared" si="27"/>
        <v>11.812056907996165</v>
      </c>
      <c r="R314" s="50">
        <f t="shared" si="28"/>
        <v>1.2827100896026125</v>
      </c>
      <c r="S314" s="51">
        <f t="shared" si="29"/>
        <v>1072.1266766264637</v>
      </c>
    </row>
    <row r="315" spans="1:19" ht="15">
      <c r="A315" s="39">
        <v>2130704</v>
      </c>
      <c r="B315" s="39" t="s">
        <v>171</v>
      </c>
      <c r="C315" s="39" t="s">
        <v>119</v>
      </c>
      <c r="D315" s="44">
        <v>5</v>
      </c>
      <c r="E315" s="47">
        <v>110467.11011</v>
      </c>
      <c r="F315" s="48">
        <v>3409.8566542</v>
      </c>
      <c r="G315" s="47">
        <f>IF(C315="Pervious",F315*(1-0.25),F315)</f>
        <v>2557.3924906499997</v>
      </c>
      <c r="H315" s="47">
        <v>910559.60906</v>
      </c>
      <c r="I315" s="47">
        <v>73752.051507</v>
      </c>
      <c r="J315" s="48">
        <v>2721.4018219</v>
      </c>
      <c r="K315" s="47">
        <f>IF(C315="Pervious",J315*(1-0.25),J315)</f>
        <v>2041.051366425</v>
      </c>
      <c r="L315" s="47">
        <v>1311908.7891</v>
      </c>
      <c r="M315" s="47">
        <v>8240.484</v>
      </c>
      <c r="N315" s="49">
        <f t="shared" si="24"/>
        <v>13.405415277791935</v>
      </c>
      <c r="O315" s="50">
        <f t="shared" si="25"/>
        <v>0.3103449373422726</v>
      </c>
      <c r="P315" s="51">
        <f t="shared" si="26"/>
        <v>110.4983164896625</v>
      </c>
      <c r="Q315" s="49">
        <f t="shared" si="27"/>
        <v>8.94996598585714</v>
      </c>
      <c r="R315" s="50">
        <f t="shared" si="28"/>
        <v>0.24768586000834417</v>
      </c>
      <c r="S315" s="51">
        <f t="shared" si="29"/>
        <v>159.20288044974055</v>
      </c>
    </row>
    <row r="316" spans="1:19" ht="15">
      <c r="A316" s="39">
        <v>2130704</v>
      </c>
      <c r="B316" s="39" t="s">
        <v>171</v>
      </c>
      <c r="C316" s="39" t="s">
        <v>120</v>
      </c>
      <c r="D316" s="44">
        <v>6</v>
      </c>
      <c r="E316" s="47">
        <v>145295.845618</v>
      </c>
      <c r="F316" s="48">
        <v>6573.7748855</v>
      </c>
      <c r="G316" s="47">
        <v>5721.31072195</v>
      </c>
      <c r="H316" s="47">
        <v>2375446.63156</v>
      </c>
      <c r="I316" s="47">
        <v>97005.042307</v>
      </c>
      <c r="J316" s="48">
        <v>5246.5205328</v>
      </c>
      <c r="K316" s="47">
        <v>4566.170077325</v>
      </c>
      <c r="L316" s="47">
        <v>3422476.9943000004</v>
      </c>
      <c r="M316" s="47">
        <v>10209.065</v>
      </c>
      <c r="N316" s="49">
        <f t="shared" si="24"/>
        <v>14.232042368032722</v>
      </c>
      <c r="O316" s="50">
        <f t="shared" si="25"/>
        <v>0.5604147609942732</v>
      </c>
      <c r="P316" s="51">
        <f t="shared" si="26"/>
        <v>232.680135894913</v>
      </c>
      <c r="Q316" s="49">
        <f t="shared" si="27"/>
        <v>9.501853725781938</v>
      </c>
      <c r="R316" s="50">
        <f t="shared" si="28"/>
        <v>0.44726623616609357</v>
      </c>
      <c r="S316" s="51">
        <f t="shared" si="29"/>
        <v>335.23902475887854</v>
      </c>
    </row>
    <row r="317" spans="1:19" ht="15">
      <c r="A317" s="39">
        <v>2130705</v>
      </c>
      <c r="B317" s="39" t="s">
        <v>172</v>
      </c>
      <c r="C317" s="39" t="s">
        <v>115</v>
      </c>
      <c r="D317" s="44">
        <v>1</v>
      </c>
      <c r="E317" s="47">
        <v>26268.666191</v>
      </c>
      <c r="F317" s="48">
        <v>990.34549399</v>
      </c>
      <c r="G317" s="47">
        <f>IF(C317="Pervious",F317*(1-0.25),F317)</f>
        <v>990.34549399</v>
      </c>
      <c r="H317" s="47">
        <v>477411.60685</v>
      </c>
      <c r="I317" s="47">
        <v>26268.666191</v>
      </c>
      <c r="J317" s="48">
        <v>990.34549399</v>
      </c>
      <c r="K317" s="47">
        <f>IF(C317="Pervious",J317*(1-0.25),J317)</f>
        <v>990.34549399</v>
      </c>
      <c r="L317" s="47">
        <v>477411.60685</v>
      </c>
      <c r="M317" s="47">
        <v>14033.314289</v>
      </c>
      <c r="N317" s="49">
        <f t="shared" si="24"/>
        <v>1.8718789909516007</v>
      </c>
      <c r="O317" s="50">
        <f t="shared" si="25"/>
        <v>0.07057103358443853</v>
      </c>
      <c r="P317" s="51">
        <f t="shared" si="26"/>
        <v>34.019875634383716</v>
      </c>
      <c r="Q317" s="49">
        <f t="shared" si="27"/>
        <v>1.8718789909516007</v>
      </c>
      <c r="R317" s="50">
        <f t="shared" si="28"/>
        <v>0.07057103358443853</v>
      </c>
      <c r="S317" s="51">
        <f t="shared" si="29"/>
        <v>34.019875634383716</v>
      </c>
    </row>
    <row r="318" spans="1:19" ht="15">
      <c r="A318" s="39">
        <v>2130705</v>
      </c>
      <c r="B318" s="39" t="s">
        <v>172</v>
      </c>
      <c r="C318" s="39" t="s">
        <v>116</v>
      </c>
      <c r="D318" s="44">
        <v>2</v>
      </c>
      <c r="E318" s="47">
        <v>3795.1090154</v>
      </c>
      <c r="F318" s="48">
        <v>274.67269492</v>
      </c>
      <c r="G318" s="47">
        <f>IF(C318="Pervious",F318*(1-0.25),F318)</f>
        <v>274.67269492</v>
      </c>
      <c r="H318" s="47">
        <v>141808.32514</v>
      </c>
      <c r="I318" s="47">
        <v>3795.1090154</v>
      </c>
      <c r="J318" s="48">
        <v>274.67269492</v>
      </c>
      <c r="K318" s="47">
        <f>IF(C318="Pervious",J318*(1-0.25),J318)</f>
        <v>274.67269492</v>
      </c>
      <c r="L318" s="47">
        <v>141808.32514</v>
      </c>
      <c r="M318" s="47">
        <v>251.39799679</v>
      </c>
      <c r="N318" s="49">
        <f t="shared" si="24"/>
        <v>15.096019315421053</v>
      </c>
      <c r="O318" s="50">
        <f t="shared" si="25"/>
        <v>1.0925810803076608</v>
      </c>
      <c r="P318" s="51">
        <f t="shared" si="26"/>
        <v>564.0789781569206</v>
      </c>
      <c r="Q318" s="49">
        <f t="shared" si="27"/>
        <v>15.096019315421053</v>
      </c>
      <c r="R318" s="50">
        <f t="shared" si="28"/>
        <v>1.0925810803076608</v>
      </c>
      <c r="S318" s="51">
        <f t="shared" si="29"/>
        <v>564.0789781569206</v>
      </c>
    </row>
    <row r="319" spans="1:19" ht="15">
      <c r="A319" s="39">
        <v>2130705</v>
      </c>
      <c r="B319" s="39" t="s">
        <v>172</v>
      </c>
      <c r="C319" s="39" t="s">
        <v>117</v>
      </c>
      <c r="D319" s="44">
        <v>3</v>
      </c>
      <c r="E319" s="47">
        <v>427.07387596</v>
      </c>
      <c r="F319" s="48">
        <v>64.195367735</v>
      </c>
      <c r="G319" s="47">
        <f>IF(C319="Pervious",F319*(1-0.25),F319)</f>
        <v>64.195367735</v>
      </c>
      <c r="H319" s="47">
        <v>3884.9639669</v>
      </c>
      <c r="I319" s="47">
        <v>427.07387596</v>
      </c>
      <c r="J319" s="48">
        <v>64.195367735</v>
      </c>
      <c r="K319" s="47">
        <f>IF(C319="Pervious",J319*(1-0.25),J319)</f>
        <v>64.195367735</v>
      </c>
      <c r="L319" s="47">
        <v>3884.9639669</v>
      </c>
      <c r="M319" s="47">
        <v>80.532001553</v>
      </c>
      <c r="N319" s="49">
        <f t="shared" si="24"/>
        <v>5.3031573501738025</v>
      </c>
      <c r="O319" s="50">
        <f t="shared" si="25"/>
        <v>0.7971410929449149</v>
      </c>
      <c r="P319" s="51">
        <f t="shared" si="26"/>
        <v>48.24124437467525</v>
      </c>
      <c r="Q319" s="49">
        <f t="shared" si="27"/>
        <v>5.3031573501738025</v>
      </c>
      <c r="R319" s="50">
        <f t="shared" si="28"/>
        <v>0.7971410929449149</v>
      </c>
      <c r="S319" s="51">
        <f t="shared" si="29"/>
        <v>48.24124437467525</v>
      </c>
    </row>
    <row r="320" spans="1:19" ht="15">
      <c r="A320" s="39">
        <v>2130705</v>
      </c>
      <c r="B320" s="39" t="s">
        <v>172</v>
      </c>
      <c r="C320" s="39" t="s">
        <v>118</v>
      </c>
      <c r="D320" s="44">
        <v>4</v>
      </c>
      <c r="E320" s="47">
        <v>7960.4353482</v>
      </c>
      <c r="F320" s="48">
        <v>1278.4310445</v>
      </c>
      <c r="G320" s="47">
        <f>IF(C320="Pervious",F320*(1-0.25),F320)</f>
        <v>1278.4310445</v>
      </c>
      <c r="H320" s="47">
        <v>463044.4519</v>
      </c>
      <c r="I320" s="47">
        <v>7960.4353482</v>
      </c>
      <c r="J320" s="48">
        <v>1278.4310445</v>
      </c>
      <c r="K320" s="47">
        <f>IF(C320="Pervious",J320*(1-0.25),J320)</f>
        <v>1278.4310445</v>
      </c>
      <c r="L320" s="47">
        <v>463044.4519</v>
      </c>
      <c r="M320" s="47">
        <v>788.49999994</v>
      </c>
      <c r="N320" s="49">
        <f t="shared" si="24"/>
        <v>10.095669434122689</v>
      </c>
      <c r="O320" s="50">
        <f t="shared" si="25"/>
        <v>1.6213456494575536</v>
      </c>
      <c r="P320" s="51">
        <f t="shared" si="26"/>
        <v>587.2472440522953</v>
      </c>
      <c r="Q320" s="49">
        <f t="shared" si="27"/>
        <v>10.095669434122689</v>
      </c>
      <c r="R320" s="50">
        <f t="shared" si="28"/>
        <v>1.6213456494575536</v>
      </c>
      <c r="S320" s="51">
        <f t="shared" si="29"/>
        <v>587.2472440522953</v>
      </c>
    </row>
    <row r="321" spans="1:19" ht="15">
      <c r="A321" s="39">
        <v>2130705</v>
      </c>
      <c r="B321" s="39" t="s">
        <v>172</v>
      </c>
      <c r="C321" s="39" t="s">
        <v>119</v>
      </c>
      <c r="D321" s="44">
        <v>5</v>
      </c>
      <c r="E321" s="47">
        <v>30720.772287</v>
      </c>
      <c r="F321" s="48">
        <v>1956.0670767</v>
      </c>
      <c r="G321" s="47">
        <f>IF(C321="Pervious",F321*(1-0.25),F321)</f>
        <v>1467.0503075249999</v>
      </c>
      <c r="H321" s="47">
        <v>299826.95751</v>
      </c>
      <c r="I321" s="47">
        <v>30720.772287</v>
      </c>
      <c r="J321" s="48">
        <v>1956.0670767</v>
      </c>
      <c r="K321" s="47">
        <f>IF(C321="Pervious",J321*(1-0.25),J321)</f>
        <v>1467.0503075249999</v>
      </c>
      <c r="L321" s="47">
        <v>299826.95751</v>
      </c>
      <c r="M321" s="47">
        <v>3496.8000004</v>
      </c>
      <c r="N321" s="49">
        <f t="shared" si="24"/>
        <v>8.785395871507047</v>
      </c>
      <c r="O321" s="50">
        <f t="shared" si="25"/>
        <v>0.41954081084339495</v>
      </c>
      <c r="P321" s="51">
        <f t="shared" si="26"/>
        <v>85.74323881139976</v>
      </c>
      <c r="Q321" s="49">
        <f t="shared" si="27"/>
        <v>8.785395871507047</v>
      </c>
      <c r="R321" s="50">
        <f t="shared" si="28"/>
        <v>0.41954081084339495</v>
      </c>
      <c r="S321" s="51">
        <f t="shared" si="29"/>
        <v>85.74323881139976</v>
      </c>
    </row>
    <row r="322" spans="1:19" ht="15">
      <c r="A322" s="39">
        <v>2130705</v>
      </c>
      <c r="B322" s="39" t="s">
        <v>172</v>
      </c>
      <c r="C322" s="39" t="s">
        <v>120</v>
      </c>
      <c r="D322" s="44">
        <v>6</v>
      </c>
      <c r="E322" s="47">
        <v>38681.2076352</v>
      </c>
      <c r="F322" s="48">
        <v>3234.4981212000002</v>
      </c>
      <c r="G322" s="47">
        <v>2745.481352025</v>
      </c>
      <c r="H322" s="47">
        <v>762871.40941</v>
      </c>
      <c r="I322" s="47">
        <v>38681.2076352</v>
      </c>
      <c r="J322" s="48">
        <v>3234.4981212000002</v>
      </c>
      <c r="K322" s="47">
        <v>2745.481352025</v>
      </c>
      <c r="L322" s="47">
        <v>762871.40941</v>
      </c>
      <c r="M322" s="47">
        <v>4285.30000034</v>
      </c>
      <c r="N322" s="49">
        <f t="shared" si="24"/>
        <v>9.026487674639114</v>
      </c>
      <c r="O322" s="50">
        <f t="shared" si="25"/>
        <v>0.6406742472655754</v>
      </c>
      <c r="P322" s="51">
        <f t="shared" si="26"/>
        <v>178.0205375001687</v>
      </c>
      <c r="Q322" s="49">
        <f t="shared" si="27"/>
        <v>9.026487674639114</v>
      </c>
      <c r="R322" s="50">
        <f t="shared" si="28"/>
        <v>0.6406742472655754</v>
      </c>
      <c r="S322" s="51">
        <f t="shared" si="29"/>
        <v>178.0205375001687</v>
      </c>
    </row>
    <row r="323" spans="1:19" ht="15">
      <c r="A323" s="39">
        <v>2130706</v>
      </c>
      <c r="B323" s="39" t="s">
        <v>173</v>
      </c>
      <c r="C323" s="39" t="s">
        <v>115</v>
      </c>
      <c r="D323" s="44">
        <v>1</v>
      </c>
      <c r="E323" s="47">
        <v>25110.020034</v>
      </c>
      <c r="F323" s="48">
        <v>483.89511923</v>
      </c>
      <c r="G323" s="47">
        <f>IF(C323="Pervious",F323*(1-0.25),F323)</f>
        <v>483.89511923</v>
      </c>
      <c r="H323" s="47">
        <v>170022.26707</v>
      </c>
      <c r="I323" s="47">
        <v>25110.020034</v>
      </c>
      <c r="J323" s="48">
        <v>483.89511923</v>
      </c>
      <c r="K323" s="47">
        <f>IF(C323="Pervious",J323*(1-0.25),J323)</f>
        <v>483.89511923</v>
      </c>
      <c r="L323" s="47">
        <v>170022.26707</v>
      </c>
      <c r="M323" s="47">
        <v>6685.7842259</v>
      </c>
      <c r="N323" s="49">
        <f t="shared" si="24"/>
        <v>3.755732938063798</v>
      </c>
      <c r="O323" s="50">
        <f t="shared" si="25"/>
        <v>0.07237671795560542</v>
      </c>
      <c r="P323" s="51">
        <f t="shared" si="26"/>
        <v>25.430414940905848</v>
      </c>
      <c r="Q323" s="49">
        <f t="shared" si="27"/>
        <v>3.755732938063798</v>
      </c>
      <c r="R323" s="50">
        <f t="shared" si="28"/>
        <v>0.07237671795560542</v>
      </c>
      <c r="S323" s="51">
        <f t="shared" si="29"/>
        <v>25.430414940905848</v>
      </c>
    </row>
    <row r="324" spans="1:19" ht="15">
      <c r="A324" s="39">
        <v>2130706</v>
      </c>
      <c r="B324" s="39" t="s">
        <v>173</v>
      </c>
      <c r="C324" s="39" t="s">
        <v>116</v>
      </c>
      <c r="D324" s="44">
        <v>2</v>
      </c>
      <c r="E324" s="47">
        <v>49281.865599</v>
      </c>
      <c r="F324" s="48">
        <v>1929.3216355</v>
      </c>
      <c r="G324" s="47">
        <f>IF(C324="Pervious",F324*(1-0.25),F324)</f>
        <v>1929.3216355</v>
      </c>
      <c r="H324" s="47">
        <v>741206.40675</v>
      </c>
      <c r="I324" s="47">
        <v>49281.865599</v>
      </c>
      <c r="J324" s="48">
        <v>1929.3216355</v>
      </c>
      <c r="K324" s="47">
        <f>IF(C324="Pervious",J324*(1-0.25),J324)</f>
        <v>1929.3216355</v>
      </c>
      <c r="L324" s="47">
        <v>741206.40675</v>
      </c>
      <c r="M324" s="47">
        <v>2008.8110535</v>
      </c>
      <c r="N324" s="49">
        <f t="shared" si="24"/>
        <v>24.53285266084882</v>
      </c>
      <c r="O324" s="50">
        <f t="shared" si="25"/>
        <v>0.9604296193703714</v>
      </c>
      <c r="P324" s="51">
        <f t="shared" si="26"/>
        <v>368.97766241308665</v>
      </c>
      <c r="Q324" s="49">
        <f t="shared" si="27"/>
        <v>24.53285266084882</v>
      </c>
      <c r="R324" s="50">
        <f t="shared" si="28"/>
        <v>0.9604296193703714</v>
      </c>
      <c r="S324" s="51">
        <f t="shared" si="29"/>
        <v>368.97766241308665</v>
      </c>
    </row>
    <row r="325" spans="1:19" ht="15">
      <c r="A325" s="39">
        <v>2130706</v>
      </c>
      <c r="B325" s="39" t="s">
        <v>173</v>
      </c>
      <c r="C325" s="39" t="s">
        <v>117</v>
      </c>
      <c r="D325" s="44">
        <v>3</v>
      </c>
      <c r="E325" s="47">
        <v>6664.5772253</v>
      </c>
      <c r="F325" s="48">
        <v>491.90322427</v>
      </c>
      <c r="G325" s="47">
        <f>IF(C325="Pervious",F325*(1-0.25),F325)</f>
        <v>491.90322427</v>
      </c>
      <c r="H325" s="47">
        <v>30009.79067</v>
      </c>
      <c r="I325" s="47">
        <v>6664.5772253</v>
      </c>
      <c r="J325" s="48">
        <v>491.90322427</v>
      </c>
      <c r="K325" s="47">
        <f>IF(C325="Pervious",J325*(1-0.25),J325)</f>
        <v>491.90322427</v>
      </c>
      <c r="L325" s="47">
        <v>30009.79067</v>
      </c>
      <c r="M325" s="47">
        <v>643.51000634</v>
      </c>
      <c r="N325" s="49">
        <f t="shared" si="24"/>
        <v>10.356602321081477</v>
      </c>
      <c r="O325" s="50">
        <f t="shared" si="25"/>
        <v>0.764406488514029</v>
      </c>
      <c r="P325" s="51">
        <f t="shared" si="26"/>
        <v>46.63453617556377</v>
      </c>
      <c r="Q325" s="49">
        <f t="shared" si="27"/>
        <v>10.356602321081477</v>
      </c>
      <c r="R325" s="50">
        <f t="shared" si="28"/>
        <v>0.764406488514029</v>
      </c>
      <c r="S325" s="51">
        <f t="shared" si="29"/>
        <v>46.63453617556377</v>
      </c>
    </row>
    <row r="326" spans="1:19" ht="15">
      <c r="A326" s="39">
        <v>2130706</v>
      </c>
      <c r="B326" s="39" t="s">
        <v>173</v>
      </c>
      <c r="C326" s="39" t="s">
        <v>118</v>
      </c>
      <c r="D326" s="44">
        <v>4</v>
      </c>
      <c r="E326" s="47">
        <v>21170.14728</v>
      </c>
      <c r="F326" s="48">
        <v>1930.7351381</v>
      </c>
      <c r="G326" s="47">
        <f>IF(C326="Pervious",F326*(1-0.25),F326)</f>
        <v>1930.7351381</v>
      </c>
      <c r="H326" s="47">
        <v>471316.24996</v>
      </c>
      <c r="I326" s="47">
        <v>21170.14728</v>
      </c>
      <c r="J326" s="48">
        <v>1930.7351381</v>
      </c>
      <c r="K326" s="47">
        <f>IF(C326="Pervious",J326*(1-0.25),J326)</f>
        <v>1930.7351381</v>
      </c>
      <c r="L326" s="47">
        <v>471316.24996</v>
      </c>
      <c r="M326" s="47">
        <v>1199.5999985</v>
      </c>
      <c r="N326" s="49">
        <f aca="true" t="shared" si="30" ref="N326:N389">E326/$M326</f>
        <v>17.64767197938605</v>
      </c>
      <c r="O326" s="50">
        <f aca="true" t="shared" si="31" ref="O326:O389">G326/$M326</f>
        <v>1.609482444576712</v>
      </c>
      <c r="P326" s="51">
        <f aca="true" t="shared" si="32" ref="P326:P389">H326/$M326</f>
        <v>392.8945069601048</v>
      </c>
      <c r="Q326" s="49">
        <f aca="true" t="shared" si="33" ref="Q326:Q389">I326/$M326</f>
        <v>17.64767197938605</v>
      </c>
      <c r="R326" s="50">
        <f aca="true" t="shared" si="34" ref="R326:R389">K326/$M326</f>
        <v>1.609482444576712</v>
      </c>
      <c r="S326" s="51">
        <f aca="true" t="shared" si="35" ref="S326:S389">L326/$M326</f>
        <v>392.8945069601048</v>
      </c>
    </row>
    <row r="327" spans="1:19" ht="15">
      <c r="A327" s="39">
        <v>2130706</v>
      </c>
      <c r="B327" s="39" t="s">
        <v>173</v>
      </c>
      <c r="C327" s="39" t="s">
        <v>119</v>
      </c>
      <c r="D327" s="44">
        <v>5</v>
      </c>
      <c r="E327" s="47">
        <v>67897.959959</v>
      </c>
      <c r="F327" s="48">
        <v>2142.1551671</v>
      </c>
      <c r="G327" s="47">
        <f>IF(C327="Pervious",F327*(1-0.25),F327)</f>
        <v>1606.6163753250003</v>
      </c>
      <c r="H327" s="47">
        <v>293101.75781</v>
      </c>
      <c r="I327" s="47">
        <v>67897.959959</v>
      </c>
      <c r="J327" s="48">
        <v>2142.1551671</v>
      </c>
      <c r="K327" s="47">
        <f>IF(C327="Pervious",J327*(1-0.25),J327)</f>
        <v>1606.6163753250003</v>
      </c>
      <c r="L327" s="47">
        <v>293101.75781</v>
      </c>
      <c r="M327" s="47">
        <v>5030</v>
      </c>
      <c r="N327" s="49">
        <f t="shared" si="30"/>
        <v>13.49860038946322</v>
      </c>
      <c r="O327" s="50">
        <f t="shared" si="31"/>
        <v>0.31940683406063625</v>
      </c>
      <c r="P327" s="51">
        <f t="shared" si="32"/>
        <v>58.27072719880715</v>
      </c>
      <c r="Q327" s="49">
        <f t="shared" si="33"/>
        <v>13.49860038946322</v>
      </c>
      <c r="R327" s="50">
        <f t="shared" si="34"/>
        <v>0.31940683406063625</v>
      </c>
      <c r="S327" s="51">
        <f t="shared" si="35"/>
        <v>58.27072719880715</v>
      </c>
    </row>
    <row r="328" spans="1:19" ht="15">
      <c r="A328" s="39">
        <v>2130706</v>
      </c>
      <c r="B328" s="39" t="s">
        <v>173</v>
      </c>
      <c r="C328" s="39" t="s">
        <v>120</v>
      </c>
      <c r="D328" s="44">
        <v>6</v>
      </c>
      <c r="E328" s="47">
        <v>89068.107239</v>
      </c>
      <c r="F328" s="48">
        <v>4072.8903052000005</v>
      </c>
      <c r="G328" s="47">
        <v>3537.351513425</v>
      </c>
      <c r="H328" s="47">
        <v>764418.00777</v>
      </c>
      <c r="I328" s="47">
        <v>89068.107239</v>
      </c>
      <c r="J328" s="48">
        <v>4072.8903052000005</v>
      </c>
      <c r="K328" s="47">
        <v>3537.351513425</v>
      </c>
      <c r="L328" s="47">
        <v>764418.00777</v>
      </c>
      <c r="M328" s="47">
        <v>6229.5999985</v>
      </c>
      <c r="N328" s="49">
        <f t="shared" si="30"/>
        <v>14.297564411911896</v>
      </c>
      <c r="O328" s="50">
        <f t="shared" si="31"/>
        <v>0.5678296382234405</v>
      </c>
      <c r="P328" s="51">
        <f t="shared" si="32"/>
        <v>122.7073982204413</v>
      </c>
      <c r="Q328" s="49">
        <f t="shared" si="33"/>
        <v>14.297564411911896</v>
      </c>
      <c r="R328" s="50">
        <f t="shared" si="34"/>
        <v>0.5678296382234405</v>
      </c>
      <c r="S328" s="51">
        <f t="shared" si="35"/>
        <v>122.7073982204413</v>
      </c>
    </row>
    <row r="329" spans="1:19" ht="15">
      <c r="A329" s="39">
        <v>2130801</v>
      </c>
      <c r="B329" s="39" t="s">
        <v>174</v>
      </c>
      <c r="C329" s="39" t="s">
        <v>115</v>
      </c>
      <c r="D329" s="44">
        <v>1</v>
      </c>
      <c r="E329" s="47">
        <v>14227.574936</v>
      </c>
      <c r="F329" s="48">
        <v>419.23663329</v>
      </c>
      <c r="G329" s="47">
        <f>IF(C329="Pervious",F329*(1-0.25),F329)</f>
        <v>419.23663329</v>
      </c>
      <c r="H329" s="47">
        <v>292287.78058</v>
      </c>
      <c r="I329" s="47">
        <v>14227.574936</v>
      </c>
      <c r="J329" s="48">
        <v>419.23663329</v>
      </c>
      <c r="K329" s="47">
        <f>IF(C329="Pervious",J329*(1-0.25),J329)</f>
        <v>419.23663329</v>
      </c>
      <c r="L329" s="47">
        <v>292287.78058</v>
      </c>
      <c r="M329" s="47">
        <v>8282.0831378</v>
      </c>
      <c r="N329" s="49">
        <f t="shared" si="30"/>
        <v>1.7178739574666142</v>
      </c>
      <c r="O329" s="50">
        <f t="shared" si="31"/>
        <v>0.05061970838913401</v>
      </c>
      <c r="P329" s="51">
        <f t="shared" si="32"/>
        <v>35.291577700539904</v>
      </c>
      <c r="Q329" s="49">
        <f t="shared" si="33"/>
        <v>1.7178739574666142</v>
      </c>
      <c r="R329" s="50">
        <f t="shared" si="34"/>
        <v>0.05061970838913401</v>
      </c>
      <c r="S329" s="51">
        <f t="shared" si="35"/>
        <v>35.291577700539904</v>
      </c>
    </row>
    <row r="330" spans="1:19" ht="15">
      <c r="A330" s="39">
        <v>2130801</v>
      </c>
      <c r="B330" s="39" t="s">
        <v>174</v>
      </c>
      <c r="C330" s="39" t="s">
        <v>116</v>
      </c>
      <c r="D330" s="44">
        <v>2</v>
      </c>
      <c r="E330" s="47">
        <v>3872.2917634</v>
      </c>
      <c r="F330" s="48">
        <v>284.99204744</v>
      </c>
      <c r="G330" s="47">
        <f>IF(C330="Pervious",F330*(1-0.25),F330)</f>
        <v>284.99204744</v>
      </c>
      <c r="H330" s="47">
        <v>230718.64693</v>
      </c>
      <c r="I330" s="47">
        <v>3872.2917634</v>
      </c>
      <c r="J330" s="48">
        <v>284.99204744</v>
      </c>
      <c r="K330" s="47">
        <f>IF(C330="Pervious",J330*(1-0.25),J330)</f>
        <v>284.99204744</v>
      </c>
      <c r="L330" s="47">
        <v>230718.64693</v>
      </c>
      <c r="M330" s="47">
        <v>292.70200279</v>
      </c>
      <c r="N330" s="49">
        <f t="shared" si="30"/>
        <v>13.229467945179003</v>
      </c>
      <c r="O330" s="50">
        <f t="shared" si="31"/>
        <v>0.9736593693363571</v>
      </c>
      <c r="P330" s="51">
        <f t="shared" si="32"/>
        <v>788.2373360305629</v>
      </c>
      <c r="Q330" s="49">
        <f t="shared" si="33"/>
        <v>13.229467945179003</v>
      </c>
      <c r="R330" s="50">
        <f t="shared" si="34"/>
        <v>0.9736593693363571</v>
      </c>
      <c r="S330" s="51">
        <f t="shared" si="35"/>
        <v>788.2373360305629</v>
      </c>
    </row>
    <row r="331" spans="1:19" ht="15">
      <c r="A331" s="39">
        <v>2130801</v>
      </c>
      <c r="B331" s="39" t="s">
        <v>174</v>
      </c>
      <c r="C331" s="39" t="s">
        <v>117</v>
      </c>
      <c r="D331" s="44">
        <v>3</v>
      </c>
      <c r="E331" s="47">
        <v>414.09450774</v>
      </c>
      <c r="F331" s="48">
        <v>61.452513918</v>
      </c>
      <c r="G331" s="47">
        <f>IF(C331="Pervious",F331*(1-0.25),F331)</f>
        <v>61.452513918</v>
      </c>
      <c r="H331" s="47">
        <v>6687.4032393</v>
      </c>
      <c r="I331" s="47">
        <v>414.09450774</v>
      </c>
      <c r="J331" s="48">
        <v>61.452513918</v>
      </c>
      <c r="K331" s="47">
        <f>IF(C331="Pervious",J331*(1-0.25),J331)</f>
        <v>61.452513918</v>
      </c>
      <c r="L331" s="47">
        <v>6687.4032393</v>
      </c>
      <c r="M331" s="47">
        <v>84.045999155</v>
      </c>
      <c r="N331" s="49">
        <f t="shared" si="30"/>
        <v>4.926998452077596</v>
      </c>
      <c r="O331" s="50">
        <f t="shared" si="31"/>
        <v>0.7311771474650154</v>
      </c>
      <c r="P331" s="51">
        <f t="shared" si="32"/>
        <v>79.56837096988879</v>
      </c>
      <c r="Q331" s="49">
        <f t="shared" si="33"/>
        <v>4.926998452077596</v>
      </c>
      <c r="R331" s="50">
        <f t="shared" si="34"/>
        <v>0.7311771474650154</v>
      </c>
      <c r="S331" s="51">
        <f t="shared" si="35"/>
        <v>79.56837096988879</v>
      </c>
    </row>
    <row r="332" spans="1:19" ht="15">
      <c r="A332" s="39">
        <v>2130801</v>
      </c>
      <c r="B332" s="39" t="s">
        <v>174</v>
      </c>
      <c r="C332" s="39" t="s">
        <v>118</v>
      </c>
      <c r="D332" s="44">
        <v>4</v>
      </c>
      <c r="E332" s="47">
        <v>12436.507777</v>
      </c>
      <c r="F332" s="48">
        <v>1959.2356112</v>
      </c>
      <c r="G332" s="47">
        <f>IF(C332="Pervious",F332*(1-0.25),F332)</f>
        <v>1959.2356112</v>
      </c>
      <c r="H332" s="47">
        <v>850322.03342</v>
      </c>
      <c r="I332" s="47">
        <v>12436.507777</v>
      </c>
      <c r="J332" s="48">
        <v>1959.2356112</v>
      </c>
      <c r="K332" s="47">
        <f>IF(C332="Pervious",J332*(1-0.25),J332)</f>
        <v>1959.2356112</v>
      </c>
      <c r="L332" s="47">
        <v>850322.03342</v>
      </c>
      <c r="M332" s="47">
        <v>1268.1000002</v>
      </c>
      <c r="N332" s="49">
        <f t="shared" si="30"/>
        <v>9.807197993090892</v>
      </c>
      <c r="O332" s="50">
        <f t="shared" si="31"/>
        <v>1.5450166476547564</v>
      </c>
      <c r="P332" s="51">
        <f t="shared" si="32"/>
        <v>670.548090281437</v>
      </c>
      <c r="Q332" s="49">
        <f t="shared" si="33"/>
        <v>9.807197993090892</v>
      </c>
      <c r="R332" s="50">
        <f t="shared" si="34"/>
        <v>1.5450166476547564</v>
      </c>
      <c r="S332" s="51">
        <f t="shared" si="35"/>
        <v>670.548090281437</v>
      </c>
    </row>
    <row r="333" spans="1:19" ht="15">
      <c r="A333" s="39">
        <v>2130801</v>
      </c>
      <c r="B333" s="39" t="s">
        <v>174</v>
      </c>
      <c r="C333" s="39" t="s">
        <v>119</v>
      </c>
      <c r="D333" s="44">
        <v>5</v>
      </c>
      <c r="E333" s="47">
        <v>26746.488093</v>
      </c>
      <c r="F333" s="48">
        <v>1460.8483006</v>
      </c>
      <c r="G333" s="47">
        <f>IF(C333="Pervious",F333*(1-0.25),F333)</f>
        <v>1095.63622545</v>
      </c>
      <c r="H333" s="47">
        <v>332142.04944</v>
      </c>
      <c r="I333" s="47">
        <v>26746.488093</v>
      </c>
      <c r="J333" s="48">
        <v>1460.8483006</v>
      </c>
      <c r="K333" s="47">
        <f>IF(C333="Pervious",J333*(1-0.25),J333)</f>
        <v>1095.63622545</v>
      </c>
      <c r="L333" s="47">
        <v>332142.04944</v>
      </c>
      <c r="M333" s="47">
        <v>3552.9000009</v>
      </c>
      <c r="N333" s="49">
        <f t="shared" si="30"/>
        <v>7.528072303252198</v>
      </c>
      <c r="O333" s="50">
        <f t="shared" si="31"/>
        <v>0.30837800815459476</v>
      </c>
      <c r="P333" s="51">
        <f t="shared" si="32"/>
        <v>93.48477282103737</v>
      </c>
      <c r="Q333" s="49">
        <f t="shared" si="33"/>
        <v>7.528072303252198</v>
      </c>
      <c r="R333" s="50">
        <f t="shared" si="34"/>
        <v>0.30837800815459476</v>
      </c>
      <c r="S333" s="51">
        <f t="shared" si="35"/>
        <v>93.48477282103737</v>
      </c>
    </row>
    <row r="334" spans="1:19" ht="15">
      <c r="A334" s="39">
        <v>2130801</v>
      </c>
      <c r="B334" s="39" t="s">
        <v>174</v>
      </c>
      <c r="C334" s="39" t="s">
        <v>120</v>
      </c>
      <c r="D334" s="44">
        <v>6</v>
      </c>
      <c r="E334" s="47">
        <v>39182.99587</v>
      </c>
      <c r="F334" s="48">
        <v>3420.0839118</v>
      </c>
      <c r="G334" s="47">
        <v>3054.8718366499998</v>
      </c>
      <c r="H334" s="47">
        <v>1182464.08286</v>
      </c>
      <c r="I334" s="47">
        <v>39182.99587</v>
      </c>
      <c r="J334" s="48">
        <v>3420.0839118</v>
      </c>
      <c r="K334" s="47">
        <v>3054.8718366499998</v>
      </c>
      <c r="L334" s="47">
        <v>1182464.08286</v>
      </c>
      <c r="M334" s="47">
        <v>4821.0000011</v>
      </c>
      <c r="N334" s="49">
        <f t="shared" si="30"/>
        <v>8.1275660363119</v>
      </c>
      <c r="O334" s="50">
        <f t="shared" si="31"/>
        <v>0.6336593727344896</v>
      </c>
      <c r="P334" s="51">
        <f t="shared" si="32"/>
        <v>245.2736118212402</v>
      </c>
      <c r="Q334" s="49">
        <f t="shared" si="33"/>
        <v>8.1275660363119</v>
      </c>
      <c r="R334" s="50">
        <f t="shared" si="34"/>
        <v>0.6336593727344896</v>
      </c>
      <c r="S334" s="51">
        <f t="shared" si="35"/>
        <v>245.2736118212402</v>
      </c>
    </row>
    <row r="335" spans="1:19" ht="15">
      <c r="A335" s="39">
        <v>2130802</v>
      </c>
      <c r="B335" s="39" t="s">
        <v>175</v>
      </c>
      <c r="C335" s="39" t="s">
        <v>115</v>
      </c>
      <c r="D335" s="44">
        <v>1</v>
      </c>
      <c r="E335" s="47">
        <v>30830.61975</v>
      </c>
      <c r="F335" s="48">
        <v>434.78177544</v>
      </c>
      <c r="G335" s="47">
        <f>IF(C335="Pervious",F335*(1-0.25),F335)</f>
        <v>434.78177544</v>
      </c>
      <c r="H335" s="47">
        <v>847153.52344</v>
      </c>
      <c r="I335" s="47">
        <v>27373.36346</v>
      </c>
      <c r="J335" s="48">
        <v>345.35477291</v>
      </c>
      <c r="K335" s="47">
        <f>IF(C335="Pervious",J335*(1-0.25),J335)</f>
        <v>345.35477291</v>
      </c>
      <c r="L335" s="47">
        <v>559291.26447</v>
      </c>
      <c r="M335" s="47">
        <v>12063.419163</v>
      </c>
      <c r="N335" s="49">
        <f t="shared" si="30"/>
        <v>2.555711555191693</v>
      </c>
      <c r="O335" s="50">
        <f t="shared" si="31"/>
        <v>0.036041338659070186</v>
      </c>
      <c r="P335" s="51">
        <f t="shared" si="32"/>
        <v>70.22499276476479</v>
      </c>
      <c r="Q335" s="49">
        <f t="shared" si="33"/>
        <v>2.269121472953331</v>
      </c>
      <c r="R335" s="50">
        <f t="shared" si="34"/>
        <v>0.02862826602007214</v>
      </c>
      <c r="S335" s="51">
        <f t="shared" si="35"/>
        <v>46.362582358525316</v>
      </c>
    </row>
    <row r="336" spans="1:19" ht="15">
      <c r="A336" s="39">
        <v>2130802</v>
      </c>
      <c r="B336" s="39" t="s">
        <v>175</v>
      </c>
      <c r="C336" s="39" t="s">
        <v>116</v>
      </c>
      <c r="D336" s="44">
        <v>2</v>
      </c>
      <c r="E336" s="47">
        <v>92978.250515</v>
      </c>
      <c r="F336" s="48">
        <v>4053.2274922</v>
      </c>
      <c r="G336" s="47">
        <f>IF(C336="Pervious",F336*(1-0.25),F336)</f>
        <v>4053.2274922</v>
      </c>
      <c r="H336" s="47">
        <v>7760434.0923</v>
      </c>
      <c r="I336" s="47">
        <v>82551.939139</v>
      </c>
      <c r="J336" s="48">
        <v>3219.5495285</v>
      </c>
      <c r="K336" s="47">
        <f>IF(C336="Pervious",J336*(1-0.25),J336)</f>
        <v>3219.5495285</v>
      </c>
      <c r="L336" s="47">
        <v>5123443.244</v>
      </c>
      <c r="M336" s="47">
        <v>4013.6720713</v>
      </c>
      <c r="N336" s="49">
        <f t="shared" si="30"/>
        <v>23.16538293694856</v>
      </c>
      <c r="O336" s="50">
        <f t="shared" si="31"/>
        <v>1.009855170078005</v>
      </c>
      <c r="P336" s="51">
        <f t="shared" si="32"/>
        <v>1933.4997863406538</v>
      </c>
      <c r="Q336" s="49">
        <f t="shared" si="33"/>
        <v>20.567684073966213</v>
      </c>
      <c r="R336" s="50">
        <f t="shared" si="34"/>
        <v>0.8021456340495727</v>
      </c>
      <c r="S336" s="51">
        <f t="shared" si="35"/>
        <v>1276.49771904274</v>
      </c>
    </row>
    <row r="337" spans="1:19" ht="15">
      <c r="A337" s="39">
        <v>2130802</v>
      </c>
      <c r="B337" s="39" t="s">
        <v>175</v>
      </c>
      <c r="C337" s="39" t="s">
        <v>117</v>
      </c>
      <c r="D337" s="44">
        <v>3</v>
      </c>
      <c r="E337" s="47">
        <v>8217.6255705</v>
      </c>
      <c r="F337" s="48">
        <v>751.78856508</v>
      </c>
      <c r="G337" s="47">
        <f>IF(C337="Pervious",F337*(1-0.25),F337)</f>
        <v>751.78856508</v>
      </c>
      <c r="H337" s="47">
        <v>248508.25486</v>
      </c>
      <c r="I337" s="47">
        <v>7296.1248701</v>
      </c>
      <c r="J337" s="48">
        <v>597.15881354</v>
      </c>
      <c r="K337" s="47">
        <f>IF(C337="Pervious",J337*(1-0.25),J337)</f>
        <v>597.15881354</v>
      </c>
      <c r="L337" s="47">
        <v>164065.29897</v>
      </c>
      <c r="M337" s="47">
        <v>1050.9719441</v>
      </c>
      <c r="N337" s="49">
        <f t="shared" si="30"/>
        <v>7.819072256526472</v>
      </c>
      <c r="O337" s="50">
        <f t="shared" si="31"/>
        <v>0.7153269592974666</v>
      </c>
      <c r="P337" s="51">
        <f t="shared" si="32"/>
        <v>236.45565065279652</v>
      </c>
      <c r="Q337" s="49">
        <f t="shared" si="33"/>
        <v>6.94226416895271</v>
      </c>
      <c r="R337" s="50">
        <f t="shared" si="34"/>
        <v>0.5681967219889748</v>
      </c>
      <c r="S337" s="51">
        <f t="shared" si="35"/>
        <v>156.1081624405277</v>
      </c>
    </row>
    <row r="338" spans="1:19" ht="15">
      <c r="A338" s="39">
        <v>2130802</v>
      </c>
      <c r="B338" s="39" t="s">
        <v>175</v>
      </c>
      <c r="C338" s="39" t="s">
        <v>118</v>
      </c>
      <c r="D338" s="44">
        <v>4</v>
      </c>
      <c r="E338" s="47">
        <v>49547.122617</v>
      </c>
      <c r="F338" s="48">
        <v>4321.8511899</v>
      </c>
      <c r="G338" s="47">
        <f>IF(C338="Pervious",F338*(1-0.25),F338)</f>
        <v>4321.8511899</v>
      </c>
      <c r="H338" s="47">
        <v>5557593.1377</v>
      </c>
      <c r="I338" s="47">
        <v>43991.051973</v>
      </c>
      <c r="J338" s="48">
        <v>3432.9220325</v>
      </c>
      <c r="K338" s="47">
        <f>IF(C338="Pervious",J338*(1-0.25),J338)</f>
        <v>3432.9220325</v>
      </c>
      <c r="L338" s="47">
        <v>3669126.3241</v>
      </c>
      <c r="M338" s="47">
        <v>2854.5999999</v>
      </c>
      <c r="N338" s="49">
        <f t="shared" si="30"/>
        <v>17.356940593685874</v>
      </c>
      <c r="O338" s="50">
        <f t="shared" si="31"/>
        <v>1.513995372399425</v>
      </c>
      <c r="P338" s="51">
        <f t="shared" si="32"/>
        <v>1946.8903306574261</v>
      </c>
      <c r="Q338" s="49">
        <f t="shared" si="33"/>
        <v>15.410583610502718</v>
      </c>
      <c r="R338" s="50">
        <f t="shared" si="34"/>
        <v>1.2025930192041825</v>
      </c>
      <c r="S338" s="51">
        <f t="shared" si="35"/>
        <v>1285.338164446344</v>
      </c>
    </row>
    <row r="339" spans="1:19" ht="15">
      <c r="A339" s="39">
        <v>2130802</v>
      </c>
      <c r="B339" s="39" t="s">
        <v>175</v>
      </c>
      <c r="C339" s="39" t="s">
        <v>119</v>
      </c>
      <c r="D339" s="44">
        <v>5</v>
      </c>
      <c r="E339" s="47">
        <v>101491.1162</v>
      </c>
      <c r="F339" s="48">
        <v>2608.2191797</v>
      </c>
      <c r="G339" s="47">
        <f>IF(C339="Pervious",F339*(1-0.25),F339)</f>
        <v>1956.1643847750001</v>
      </c>
      <c r="H339" s="47">
        <v>2336385.928</v>
      </c>
      <c r="I339" s="47">
        <v>90110.196755</v>
      </c>
      <c r="J339" s="48">
        <v>2071.7541383</v>
      </c>
      <c r="K339" s="47">
        <f>IF(C339="Pervious",J339*(1-0.25),J339)</f>
        <v>1553.8156037249998</v>
      </c>
      <c r="L339" s="47">
        <v>1542483.3915</v>
      </c>
      <c r="M339" s="47">
        <v>8787.3999996</v>
      </c>
      <c r="N339" s="49">
        <f t="shared" si="30"/>
        <v>11.549618340421496</v>
      </c>
      <c r="O339" s="50">
        <f t="shared" si="31"/>
        <v>0.22261014462344314</v>
      </c>
      <c r="P339" s="51">
        <f t="shared" si="32"/>
        <v>265.8790914384632</v>
      </c>
      <c r="Q339" s="49">
        <f t="shared" si="33"/>
        <v>10.254477633782665</v>
      </c>
      <c r="R339" s="50">
        <f t="shared" si="34"/>
        <v>0.17682313355437662</v>
      </c>
      <c r="S339" s="51">
        <f t="shared" si="35"/>
        <v>175.5335356954518</v>
      </c>
    </row>
    <row r="340" spans="1:19" ht="15">
      <c r="A340" s="39">
        <v>2130802</v>
      </c>
      <c r="B340" s="39" t="s">
        <v>175</v>
      </c>
      <c r="C340" s="39" t="s">
        <v>120</v>
      </c>
      <c r="D340" s="44">
        <v>6</v>
      </c>
      <c r="E340" s="47">
        <v>151038.238817</v>
      </c>
      <c r="F340" s="48">
        <v>6930.0703696</v>
      </c>
      <c r="G340" s="47">
        <v>6278.015574675</v>
      </c>
      <c r="H340" s="47">
        <v>7893979.0657</v>
      </c>
      <c r="I340" s="47">
        <v>134101.248728</v>
      </c>
      <c r="J340" s="48">
        <v>5504.676170799999</v>
      </c>
      <c r="K340" s="47">
        <v>4986.737636225</v>
      </c>
      <c r="L340" s="47">
        <v>5211609.7156</v>
      </c>
      <c r="M340" s="47">
        <v>11641.9999995</v>
      </c>
      <c r="N340" s="49">
        <f t="shared" si="30"/>
        <v>12.973564578550661</v>
      </c>
      <c r="O340" s="50">
        <f t="shared" si="31"/>
        <v>0.5392557614623457</v>
      </c>
      <c r="P340" s="51">
        <f t="shared" si="32"/>
        <v>678.0603904860875</v>
      </c>
      <c r="Q340" s="49">
        <f t="shared" si="33"/>
        <v>11.518746670139098</v>
      </c>
      <c r="R340" s="50">
        <f t="shared" si="34"/>
        <v>0.42834028830434373</v>
      </c>
      <c r="S340" s="51">
        <f t="shared" si="35"/>
        <v>447.6558766383635</v>
      </c>
    </row>
    <row r="341" spans="1:19" ht="15">
      <c r="A341" s="39">
        <v>2130803</v>
      </c>
      <c r="B341" s="39" t="s">
        <v>176</v>
      </c>
      <c r="C341" s="39" t="s">
        <v>115</v>
      </c>
      <c r="D341" s="44">
        <v>1</v>
      </c>
      <c r="E341" s="47">
        <v>6348.766113</v>
      </c>
      <c r="F341" s="48">
        <v>149.71035007</v>
      </c>
      <c r="G341" s="47">
        <f>IF(C341="Pervious",F341*(1-0.25),F341)</f>
        <v>149.71035007</v>
      </c>
      <c r="H341" s="47">
        <v>91162.93945</v>
      </c>
      <c r="I341" s="47">
        <v>5964.2238577</v>
      </c>
      <c r="J341" s="48">
        <v>146.47682814</v>
      </c>
      <c r="K341" s="47">
        <f>IF(C341="Pervious",J341*(1-0.25),J341)</f>
        <v>146.47682814</v>
      </c>
      <c r="L341" s="47">
        <v>104983.15162</v>
      </c>
      <c r="M341" s="47">
        <v>4516.131958</v>
      </c>
      <c r="N341" s="49">
        <f t="shared" si="30"/>
        <v>1.4057972999999748</v>
      </c>
      <c r="O341" s="50">
        <f t="shared" si="31"/>
        <v>0.033150127467998135</v>
      </c>
      <c r="P341" s="51">
        <f t="shared" si="32"/>
        <v>20.186066372243946</v>
      </c>
      <c r="Q341" s="49">
        <f t="shared" si="33"/>
        <v>1.3206487129178788</v>
      </c>
      <c r="R341" s="50">
        <f t="shared" si="34"/>
        <v>0.03243413379020667</v>
      </c>
      <c r="S341" s="51">
        <f t="shared" si="35"/>
        <v>23.24625422736596</v>
      </c>
    </row>
    <row r="342" spans="1:19" ht="15">
      <c r="A342" s="39">
        <v>2130803</v>
      </c>
      <c r="B342" s="39" t="s">
        <v>176</v>
      </c>
      <c r="C342" s="39" t="s">
        <v>116</v>
      </c>
      <c r="D342" s="44">
        <v>2</v>
      </c>
      <c r="E342" s="47">
        <v>6076.9625063</v>
      </c>
      <c r="F342" s="48">
        <v>471.20680653</v>
      </c>
      <c r="G342" s="47">
        <f>IF(C342="Pervious",F342*(1-0.25),F342)</f>
        <v>471.20680653</v>
      </c>
      <c r="H342" s="47">
        <v>364648.79863</v>
      </c>
      <c r="I342" s="47">
        <v>5915.1908937</v>
      </c>
      <c r="J342" s="48">
        <v>466.73383621</v>
      </c>
      <c r="K342" s="47">
        <f>IF(C342="Pervious",J342*(1-0.25),J342)</f>
        <v>466.73383621</v>
      </c>
      <c r="L342" s="47">
        <v>387074.98791</v>
      </c>
      <c r="M342" s="47">
        <v>476.86300017</v>
      </c>
      <c r="N342" s="49">
        <f t="shared" si="30"/>
        <v>12.743623439297208</v>
      </c>
      <c r="O342" s="50">
        <f t="shared" si="31"/>
        <v>0.9881387450106559</v>
      </c>
      <c r="P342" s="51">
        <f t="shared" si="32"/>
        <v>764.6825157330385</v>
      </c>
      <c r="Q342" s="49">
        <f t="shared" si="33"/>
        <v>12.404382163412247</v>
      </c>
      <c r="R342" s="50">
        <f t="shared" si="34"/>
        <v>0.978758754702317</v>
      </c>
      <c r="S342" s="51">
        <f t="shared" si="35"/>
        <v>811.7110947421148</v>
      </c>
    </row>
    <row r="343" spans="1:19" ht="15">
      <c r="A343" s="39">
        <v>2130803</v>
      </c>
      <c r="B343" s="39" t="s">
        <v>176</v>
      </c>
      <c r="C343" s="39" t="s">
        <v>117</v>
      </c>
      <c r="D343" s="44">
        <v>3</v>
      </c>
      <c r="E343" s="47">
        <v>535.65838264</v>
      </c>
      <c r="F343" s="48">
        <v>88.698623597</v>
      </c>
      <c r="G343" s="47">
        <f>IF(C343="Pervious",F343*(1-0.25),F343)</f>
        <v>88.698623597</v>
      </c>
      <c r="H343" s="47">
        <v>10914.671165</v>
      </c>
      <c r="I343" s="47">
        <v>521.39852321</v>
      </c>
      <c r="J343" s="48">
        <v>87.856620085</v>
      </c>
      <c r="K343" s="47">
        <f>IF(C343="Pervious",J343*(1-0.25),J343)</f>
        <v>87.856620085</v>
      </c>
      <c r="L343" s="47">
        <v>11709.86246</v>
      </c>
      <c r="M343" s="47">
        <v>124.86599997</v>
      </c>
      <c r="N343" s="49">
        <f t="shared" si="30"/>
        <v>4.289865798285329</v>
      </c>
      <c r="O343" s="50">
        <f t="shared" si="31"/>
        <v>0.710350484666046</v>
      </c>
      <c r="P343" s="51">
        <f t="shared" si="32"/>
        <v>87.41107401231986</v>
      </c>
      <c r="Q343" s="49">
        <f t="shared" si="33"/>
        <v>4.175664499025114</v>
      </c>
      <c r="R343" s="50">
        <f t="shared" si="34"/>
        <v>0.7036072277970642</v>
      </c>
      <c r="S343" s="51">
        <f t="shared" si="35"/>
        <v>93.77943125281007</v>
      </c>
    </row>
    <row r="344" spans="1:19" ht="15">
      <c r="A344" s="39">
        <v>2130803</v>
      </c>
      <c r="B344" s="39" t="s">
        <v>176</v>
      </c>
      <c r="C344" s="39" t="s">
        <v>118</v>
      </c>
      <c r="D344" s="44">
        <v>4</v>
      </c>
      <c r="E344" s="47">
        <v>34659.389776</v>
      </c>
      <c r="F344" s="48">
        <v>5323.5869024</v>
      </c>
      <c r="G344" s="47">
        <f>IF(C344="Pervious",F344*(1-0.25),F344)</f>
        <v>5323.5869024</v>
      </c>
      <c r="H344" s="47">
        <v>2269757.5314</v>
      </c>
      <c r="I344" s="47">
        <v>28829.073182</v>
      </c>
      <c r="J344" s="48">
        <v>5004.2530585</v>
      </c>
      <c r="K344" s="47">
        <f>IF(C344="Pervious",J344*(1-0.25),J344)</f>
        <v>5004.2530585</v>
      </c>
      <c r="L344" s="47">
        <v>3195634.2124</v>
      </c>
      <c r="M344" s="47">
        <v>3596.8259999</v>
      </c>
      <c r="N344" s="49">
        <f t="shared" si="30"/>
        <v>9.63610410316307</v>
      </c>
      <c r="O344" s="50">
        <f t="shared" si="31"/>
        <v>1.480079075981993</v>
      </c>
      <c r="P344" s="51">
        <f t="shared" si="32"/>
        <v>631.044574150405</v>
      </c>
      <c r="Q344" s="49">
        <f t="shared" si="33"/>
        <v>8.015142568142444</v>
      </c>
      <c r="R344" s="50">
        <f t="shared" si="34"/>
        <v>1.3912969542143907</v>
      </c>
      <c r="S344" s="51">
        <f t="shared" si="35"/>
        <v>888.4594952574425</v>
      </c>
    </row>
    <row r="345" spans="1:19" ht="15">
      <c r="A345" s="39">
        <v>2130803</v>
      </c>
      <c r="B345" s="39" t="s">
        <v>176</v>
      </c>
      <c r="C345" s="39" t="s">
        <v>119</v>
      </c>
      <c r="D345" s="44">
        <v>5</v>
      </c>
      <c r="E345" s="47">
        <v>47886.212371</v>
      </c>
      <c r="F345" s="48">
        <v>2086.8928056</v>
      </c>
      <c r="G345" s="47">
        <f>IF(C345="Pervious",F345*(1-0.25),F345)</f>
        <v>1565.1696041999999</v>
      </c>
      <c r="H345" s="47">
        <v>647468.24927</v>
      </c>
      <c r="I345" s="47">
        <v>40349.709851</v>
      </c>
      <c r="J345" s="48">
        <v>1969.7739057</v>
      </c>
      <c r="K345" s="47">
        <f>IF(C345="Pervious",J345*(1-0.25),J345)</f>
        <v>1477.330429275</v>
      </c>
      <c r="L345" s="47">
        <v>893950.20697</v>
      </c>
      <c r="M345" s="47">
        <v>7493.8090007</v>
      </c>
      <c r="N345" s="49">
        <f t="shared" si="30"/>
        <v>6.390103132669505</v>
      </c>
      <c r="O345" s="50">
        <f t="shared" si="31"/>
        <v>0.20886168890263906</v>
      </c>
      <c r="P345" s="51">
        <f t="shared" si="32"/>
        <v>86.40042056176235</v>
      </c>
      <c r="Q345" s="49">
        <f t="shared" si="33"/>
        <v>5.384405960604402</v>
      </c>
      <c r="R345" s="50">
        <f t="shared" si="34"/>
        <v>0.19714012315192472</v>
      </c>
      <c r="S345" s="51">
        <f t="shared" si="35"/>
        <v>119.29183234940946</v>
      </c>
    </row>
    <row r="346" spans="1:19" ht="15">
      <c r="A346" s="39">
        <v>2130803</v>
      </c>
      <c r="B346" s="39" t="s">
        <v>176</v>
      </c>
      <c r="C346" s="39" t="s">
        <v>120</v>
      </c>
      <c r="D346" s="44">
        <v>6</v>
      </c>
      <c r="E346" s="47">
        <v>82545.602147</v>
      </c>
      <c r="F346" s="48">
        <v>7410.479708000001</v>
      </c>
      <c r="G346" s="47">
        <v>6888.756506600001</v>
      </c>
      <c r="H346" s="47">
        <v>2917225.7806700002</v>
      </c>
      <c r="I346" s="47">
        <v>69178.783033</v>
      </c>
      <c r="J346" s="48">
        <v>6974.0269642</v>
      </c>
      <c r="K346" s="47">
        <v>6481.583487775</v>
      </c>
      <c r="L346" s="47">
        <v>4089584.4193700003</v>
      </c>
      <c r="M346" s="47">
        <v>11090.6350006</v>
      </c>
      <c r="N346" s="49">
        <f t="shared" si="30"/>
        <v>7.442820194022643</v>
      </c>
      <c r="O346" s="50">
        <f t="shared" si="31"/>
        <v>0.621132740030424</v>
      </c>
      <c r="P346" s="51">
        <f t="shared" si="32"/>
        <v>263.03505439609</v>
      </c>
      <c r="Q346" s="49">
        <f t="shared" si="33"/>
        <v>6.237585406900277</v>
      </c>
      <c r="R346" s="50">
        <f t="shared" si="34"/>
        <v>0.5844195113647098</v>
      </c>
      <c r="S346" s="51">
        <f t="shared" si="35"/>
        <v>368.74213416533456</v>
      </c>
    </row>
    <row r="347" spans="1:19" ht="15">
      <c r="A347" s="39">
        <v>2130804</v>
      </c>
      <c r="B347" s="39" t="s">
        <v>177</v>
      </c>
      <c r="C347" s="39" t="s">
        <v>115</v>
      </c>
      <c r="D347" s="44">
        <v>1</v>
      </c>
      <c r="E347" s="47">
        <v>57555.86914</v>
      </c>
      <c r="F347" s="48">
        <v>992.3796692</v>
      </c>
      <c r="G347" s="47">
        <f>IF(C347="Pervious",F347*(1-0.25),F347)</f>
        <v>992.3796692</v>
      </c>
      <c r="H347" s="47">
        <v>2642837.875</v>
      </c>
      <c r="I347" s="47">
        <v>40767.374648</v>
      </c>
      <c r="J347" s="48">
        <v>829.59159379</v>
      </c>
      <c r="K347" s="47">
        <f>IF(C347="Pervious",J347*(1-0.25),J347)</f>
        <v>829.59159379</v>
      </c>
      <c r="L347" s="47">
        <v>2808596.6665</v>
      </c>
      <c r="M347" s="47">
        <v>18116.678711</v>
      </c>
      <c r="N347" s="49">
        <f t="shared" si="30"/>
        <v>3.17695478614706</v>
      </c>
      <c r="O347" s="50">
        <f t="shared" si="31"/>
        <v>0.054777130236208886</v>
      </c>
      <c r="P347" s="51">
        <f t="shared" si="32"/>
        <v>145.87871856419986</v>
      </c>
      <c r="Q347" s="49">
        <f t="shared" si="33"/>
        <v>2.2502675737825526</v>
      </c>
      <c r="R347" s="50">
        <f t="shared" si="34"/>
        <v>0.045791593869040276</v>
      </c>
      <c r="S347" s="51">
        <f t="shared" si="35"/>
        <v>155.0282317914425</v>
      </c>
    </row>
    <row r="348" spans="1:19" ht="15">
      <c r="A348" s="39">
        <v>2130804</v>
      </c>
      <c r="B348" s="39" t="s">
        <v>177</v>
      </c>
      <c r="C348" s="39" t="s">
        <v>116</v>
      </c>
      <c r="D348" s="44">
        <v>2</v>
      </c>
      <c r="E348" s="47">
        <v>171264.85028</v>
      </c>
      <c r="F348" s="48">
        <v>7066.6002954</v>
      </c>
      <c r="G348" s="47">
        <f>IF(C348="Pervious",F348*(1-0.25),F348)</f>
        <v>7066.6002954</v>
      </c>
      <c r="H348" s="47">
        <v>19401595.516</v>
      </c>
      <c r="I348" s="47">
        <v>121308.5376</v>
      </c>
      <c r="J348" s="48">
        <v>5907.4086094</v>
      </c>
      <c r="K348" s="47">
        <f>IF(C348="Pervious",J348*(1-0.25),J348)</f>
        <v>5907.4086094</v>
      </c>
      <c r="L348" s="47">
        <v>20618463.586</v>
      </c>
      <c r="M348" s="47">
        <v>7177.6400301</v>
      </c>
      <c r="N348" s="49">
        <f t="shared" si="30"/>
        <v>23.860885968338806</v>
      </c>
      <c r="O348" s="50">
        <f t="shared" si="31"/>
        <v>0.9845297710341635</v>
      </c>
      <c r="P348" s="51">
        <f t="shared" si="32"/>
        <v>2703.0605372570753</v>
      </c>
      <c r="Q348" s="49">
        <f t="shared" si="33"/>
        <v>16.900894596452744</v>
      </c>
      <c r="R348" s="50">
        <f t="shared" si="34"/>
        <v>0.8230293779887005</v>
      </c>
      <c r="S348" s="51">
        <f t="shared" si="35"/>
        <v>2872.5964940474646</v>
      </c>
    </row>
    <row r="349" spans="1:19" ht="15">
      <c r="A349" s="39">
        <v>2130804</v>
      </c>
      <c r="B349" s="39" t="s">
        <v>177</v>
      </c>
      <c r="C349" s="39" t="s">
        <v>117</v>
      </c>
      <c r="D349" s="44">
        <v>3</v>
      </c>
      <c r="E349" s="47">
        <v>19345.542237</v>
      </c>
      <c r="F349" s="48">
        <v>1554.9395199</v>
      </c>
      <c r="G349" s="47">
        <f>IF(C349="Pervious",F349*(1-0.25),F349)</f>
        <v>1554.9395199</v>
      </c>
      <c r="H349" s="47">
        <v>607627.54893</v>
      </c>
      <c r="I349" s="47">
        <v>13702.633284</v>
      </c>
      <c r="J349" s="48">
        <v>1299.8701954</v>
      </c>
      <c r="K349" s="47">
        <f>IF(C349="Pervious",J349*(1-0.25),J349)</f>
        <v>1299.8701954</v>
      </c>
      <c r="L349" s="47">
        <v>645737.9488</v>
      </c>
      <c r="M349" s="47">
        <v>2093.3070297</v>
      </c>
      <c r="N349" s="49">
        <f t="shared" si="30"/>
        <v>9.241617193523918</v>
      </c>
      <c r="O349" s="50">
        <f t="shared" si="31"/>
        <v>0.7428148369247317</v>
      </c>
      <c r="P349" s="51">
        <f t="shared" si="32"/>
        <v>290.2715847742037</v>
      </c>
      <c r="Q349" s="49">
        <f t="shared" si="33"/>
        <v>6.545926177854463</v>
      </c>
      <c r="R349" s="50">
        <f t="shared" si="34"/>
        <v>0.6209649024043499</v>
      </c>
      <c r="S349" s="51">
        <f t="shared" si="35"/>
        <v>308.4774185717722</v>
      </c>
    </row>
    <row r="350" spans="1:19" ht="15">
      <c r="A350" s="39">
        <v>2130804</v>
      </c>
      <c r="B350" s="39" t="s">
        <v>177</v>
      </c>
      <c r="C350" s="39" t="s">
        <v>118</v>
      </c>
      <c r="D350" s="44">
        <v>4</v>
      </c>
      <c r="E350" s="47">
        <v>30390.860356</v>
      </c>
      <c r="F350" s="48">
        <v>2716.2427367</v>
      </c>
      <c r="G350" s="47">
        <f>IF(C350="Pervious",F350*(1-0.25),F350)</f>
        <v>2716.2427367</v>
      </c>
      <c r="H350" s="47">
        <v>3939212.25</v>
      </c>
      <c r="I350" s="47">
        <v>21526.138142</v>
      </c>
      <c r="J350" s="48">
        <v>2270.675439</v>
      </c>
      <c r="K350" s="47">
        <f>IF(C350="Pervious",J350*(1-0.25),J350)</f>
        <v>2270.675439</v>
      </c>
      <c r="L350" s="47">
        <v>4186279.6423</v>
      </c>
      <c r="M350" s="47">
        <v>1731</v>
      </c>
      <c r="N350" s="49">
        <f t="shared" si="30"/>
        <v>17.556822851530907</v>
      </c>
      <c r="O350" s="50">
        <f t="shared" si="31"/>
        <v>1.5691754689196995</v>
      </c>
      <c r="P350" s="51">
        <f t="shared" si="32"/>
        <v>2275.6858752166377</v>
      </c>
      <c r="Q350" s="49">
        <f t="shared" si="33"/>
        <v>12.435666170999422</v>
      </c>
      <c r="R350" s="50">
        <f t="shared" si="34"/>
        <v>1.3117709064124783</v>
      </c>
      <c r="S350" s="51">
        <f t="shared" si="35"/>
        <v>2418.4168932986713</v>
      </c>
    </row>
    <row r="351" spans="1:19" ht="15">
      <c r="A351" s="39">
        <v>2130804</v>
      </c>
      <c r="B351" s="39" t="s">
        <v>177</v>
      </c>
      <c r="C351" s="39" t="s">
        <v>119</v>
      </c>
      <c r="D351" s="44">
        <v>5</v>
      </c>
      <c r="E351" s="47">
        <v>97664.31055</v>
      </c>
      <c r="F351" s="48">
        <v>2828.1072995</v>
      </c>
      <c r="G351" s="47">
        <f>IF(C351="Pervious",F351*(1-0.25),F351)</f>
        <v>2121.080474625</v>
      </c>
      <c r="H351" s="47">
        <v>2529721.7188</v>
      </c>
      <c r="I351" s="47">
        <v>69176.56874</v>
      </c>
      <c r="J351" s="48">
        <v>2364.1899515</v>
      </c>
      <c r="K351" s="47">
        <f>IF(C351="Pervious",J351*(1-0.25),J351)</f>
        <v>1773.142463625</v>
      </c>
      <c r="L351" s="47">
        <v>2688385.865</v>
      </c>
      <c r="M351" s="47">
        <v>7718</v>
      </c>
      <c r="N351" s="49">
        <f t="shared" si="30"/>
        <v>12.65409569188909</v>
      </c>
      <c r="O351" s="50">
        <f t="shared" si="31"/>
        <v>0.27482255436965536</v>
      </c>
      <c r="P351" s="51">
        <f t="shared" si="32"/>
        <v>327.7690747343871</v>
      </c>
      <c r="Q351" s="49">
        <f t="shared" si="33"/>
        <v>8.963017457890645</v>
      </c>
      <c r="R351" s="50">
        <f t="shared" si="34"/>
        <v>0.22974118471430421</v>
      </c>
      <c r="S351" s="51">
        <f t="shared" si="35"/>
        <v>348.32675110132163</v>
      </c>
    </row>
    <row r="352" spans="1:19" ht="15">
      <c r="A352" s="39">
        <v>2130804</v>
      </c>
      <c r="B352" s="39" t="s">
        <v>177</v>
      </c>
      <c r="C352" s="39" t="s">
        <v>120</v>
      </c>
      <c r="D352" s="44">
        <v>6</v>
      </c>
      <c r="E352" s="47">
        <v>128055.170906</v>
      </c>
      <c r="F352" s="48">
        <v>5544.3500361999995</v>
      </c>
      <c r="G352" s="47">
        <v>4837.323211325</v>
      </c>
      <c r="H352" s="47">
        <v>6468933.9688</v>
      </c>
      <c r="I352" s="47">
        <v>90702.706882</v>
      </c>
      <c r="J352" s="48">
        <v>4634.8653905</v>
      </c>
      <c r="K352" s="47">
        <v>4043.817902625</v>
      </c>
      <c r="L352" s="47">
        <v>6874665.507300001</v>
      </c>
      <c r="M352" s="47">
        <v>9449</v>
      </c>
      <c r="N352" s="49">
        <f t="shared" si="30"/>
        <v>13.55224583617314</v>
      </c>
      <c r="O352" s="50">
        <f t="shared" si="31"/>
        <v>0.511940227677532</v>
      </c>
      <c r="P352" s="51">
        <f t="shared" si="32"/>
        <v>684.6157232299714</v>
      </c>
      <c r="Q352" s="49">
        <f t="shared" si="33"/>
        <v>9.59918582728331</v>
      </c>
      <c r="R352" s="50">
        <f t="shared" si="34"/>
        <v>0.4279625254127421</v>
      </c>
      <c r="S352" s="51">
        <f t="shared" si="35"/>
        <v>727.5548213885068</v>
      </c>
    </row>
    <row r="353" spans="1:19" ht="15">
      <c r="A353" s="39">
        <v>2130805</v>
      </c>
      <c r="B353" s="39" t="s">
        <v>178</v>
      </c>
      <c r="C353" s="39" t="s">
        <v>115</v>
      </c>
      <c r="D353" s="44">
        <v>1</v>
      </c>
      <c r="E353" s="47">
        <v>186498.79559</v>
      </c>
      <c r="F353" s="48">
        <v>2635.7752281</v>
      </c>
      <c r="G353" s="47">
        <f>IF(C353="Pervious",F353*(1-0.25),F353)</f>
        <v>2635.7752281</v>
      </c>
      <c r="H353" s="47">
        <v>4313881.156</v>
      </c>
      <c r="I353" s="47">
        <v>48322.364898</v>
      </c>
      <c r="J353" s="48">
        <v>948.43100034</v>
      </c>
      <c r="K353" s="47">
        <f>IF(C353="Pervious",J353*(1-0.25),J353)</f>
        <v>948.43100034</v>
      </c>
      <c r="L353" s="47">
        <v>971009.35247</v>
      </c>
      <c r="M353" s="47">
        <v>72899.971563</v>
      </c>
      <c r="N353" s="49">
        <f t="shared" si="30"/>
        <v>2.558283516322474</v>
      </c>
      <c r="O353" s="50">
        <f t="shared" si="31"/>
        <v>0.036156052898075115</v>
      </c>
      <c r="P353" s="51">
        <f t="shared" si="32"/>
        <v>59.17534758257009</v>
      </c>
      <c r="Q353" s="49">
        <f t="shared" si="33"/>
        <v>0.6628584876228644</v>
      </c>
      <c r="R353" s="50">
        <f t="shared" si="34"/>
        <v>0.013010032514489638</v>
      </c>
      <c r="S353" s="51">
        <f t="shared" si="35"/>
        <v>13.319749399776594</v>
      </c>
    </row>
    <row r="354" spans="1:19" ht="15">
      <c r="A354" s="39">
        <v>2130805</v>
      </c>
      <c r="B354" s="39" t="s">
        <v>178</v>
      </c>
      <c r="C354" s="39" t="s">
        <v>116</v>
      </c>
      <c r="D354" s="44">
        <v>2</v>
      </c>
      <c r="E354" s="47">
        <v>592388.81747</v>
      </c>
      <c r="F354" s="48">
        <v>25787.690393</v>
      </c>
      <c r="G354" s="47">
        <f>IF(C354="Pervious",F354*(1-0.25),F354)</f>
        <v>25787.690393</v>
      </c>
      <c r="H354" s="47">
        <v>52033568.636</v>
      </c>
      <c r="I354" s="47">
        <v>139085.5911</v>
      </c>
      <c r="J354" s="48">
        <v>9279.184634</v>
      </c>
      <c r="K354" s="47">
        <f>IF(C354="Pervious",J354*(1-0.25),J354)</f>
        <v>9279.184634</v>
      </c>
      <c r="L354" s="47">
        <v>11712209.948</v>
      </c>
      <c r="M354" s="47">
        <v>25551.863076</v>
      </c>
      <c r="N354" s="49">
        <f t="shared" si="30"/>
        <v>23.18378177387819</v>
      </c>
      <c r="O354" s="50">
        <f t="shared" si="31"/>
        <v>1.0092293589824963</v>
      </c>
      <c r="P354" s="51">
        <f t="shared" si="32"/>
        <v>2036.3903986662078</v>
      </c>
      <c r="Q354" s="49">
        <f t="shared" si="33"/>
        <v>5.443266140175836</v>
      </c>
      <c r="R354" s="50">
        <f t="shared" si="34"/>
        <v>0.3631510002382418</v>
      </c>
      <c r="S354" s="51">
        <f t="shared" si="35"/>
        <v>458.37009666042246</v>
      </c>
    </row>
    <row r="355" spans="1:19" ht="15">
      <c r="A355" s="39">
        <v>2130805</v>
      </c>
      <c r="B355" s="39" t="s">
        <v>178</v>
      </c>
      <c r="C355" s="39" t="s">
        <v>117</v>
      </c>
      <c r="D355" s="44">
        <v>3</v>
      </c>
      <c r="E355" s="47">
        <v>52732.096297</v>
      </c>
      <c r="F355" s="48">
        <v>4804.9548945</v>
      </c>
      <c r="G355" s="47">
        <f>IF(C355="Pervious",F355*(1-0.25),F355)</f>
        <v>4804.9548945</v>
      </c>
      <c r="H355" s="47">
        <v>1842277.5158</v>
      </c>
      <c r="I355" s="47">
        <v>12392.884457</v>
      </c>
      <c r="J355" s="48">
        <v>1728.9669197</v>
      </c>
      <c r="K355" s="47">
        <f>IF(C355="Pervious",J355*(1-0.25),J355)</f>
        <v>1728.9669197</v>
      </c>
      <c r="L355" s="47">
        <v>414677.3249</v>
      </c>
      <c r="M355" s="47">
        <v>6709.7980183</v>
      </c>
      <c r="N355" s="49">
        <f t="shared" si="30"/>
        <v>7.858969249622844</v>
      </c>
      <c r="O355" s="50">
        <f t="shared" si="31"/>
        <v>0.7161102139580331</v>
      </c>
      <c r="P355" s="51">
        <f t="shared" si="32"/>
        <v>274.56527167814227</v>
      </c>
      <c r="Q355" s="49">
        <f t="shared" si="33"/>
        <v>1.846983236037837</v>
      </c>
      <c r="R355" s="50">
        <f t="shared" si="34"/>
        <v>0.2576779382903172</v>
      </c>
      <c r="S355" s="51">
        <f t="shared" si="35"/>
        <v>61.801759720490516</v>
      </c>
    </row>
    <row r="356" spans="1:19" ht="15">
      <c r="A356" s="39">
        <v>2130805</v>
      </c>
      <c r="B356" s="39" t="s">
        <v>178</v>
      </c>
      <c r="C356" s="39" t="s">
        <v>118</v>
      </c>
      <c r="D356" s="44">
        <v>4</v>
      </c>
      <c r="E356" s="47">
        <v>127812.07441</v>
      </c>
      <c r="F356" s="48">
        <v>11154.645942</v>
      </c>
      <c r="G356" s="47">
        <f>IF(C356="Pervious",F356*(1-0.25),F356)</f>
        <v>11154.645942</v>
      </c>
      <c r="H356" s="47">
        <v>11850563.14</v>
      </c>
      <c r="I356" s="47">
        <v>37721.745505</v>
      </c>
      <c r="J356" s="48">
        <v>4013.7762493</v>
      </c>
      <c r="K356" s="47">
        <f>IF(C356="Pervious",J356*(1-0.25),J356)</f>
        <v>4013.7762493</v>
      </c>
      <c r="L356" s="47">
        <v>2667437.3318</v>
      </c>
      <c r="M356" s="47">
        <v>7364.4229974</v>
      </c>
      <c r="N356" s="49">
        <f t="shared" si="30"/>
        <v>17.355341274547087</v>
      </c>
      <c r="O356" s="50">
        <f t="shared" si="31"/>
        <v>1.5146666542562985</v>
      </c>
      <c r="P356" s="51">
        <f t="shared" si="32"/>
        <v>1609.1638332268294</v>
      </c>
      <c r="Q356" s="49">
        <f t="shared" si="33"/>
        <v>5.122158995798803</v>
      </c>
      <c r="R356" s="50">
        <f t="shared" si="34"/>
        <v>0.545022502199705</v>
      </c>
      <c r="S356" s="51">
        <f t="shared" si="35"/>
        <v>362.2058826253917</v>
      </c>
    </row>
    <row r="357" spans="1:19" ht="15">
      <c r="A357" s="39">
        <v>2130805</v>
      </c>
      <c r="B357" s="39" t="s">
        <v>178</v>
      </c>
      <c r="C357" s="39" t="s">
        <v>119</v>
      </c>
      <c r="D357" s="44">
        <v>5</v>
      </c>
      <c r="E357" s="47">
        <v>286087.12402</v>
      </c>
      <c r="F357" s="48">
        <v>7402.6998521</v>
      </c>
      <c r="G357" s="47">
        <f>IF(C357="Pervious",F357*(1-0.25),F357)</f>
        <v>5552.024889075</v>
      </c>
      <c r="H357" s="47">
        <v>5512387.9619</v>
      </c>
      <c r="I357" s="47">
        <v>82225.69342</v>
      </c>
      <c r="J357" s="48">
        <v>2663.7134878</v>
      </c>
      <c r="K357" s="47">
        <f>IF(C357="Pervious",J357*(1-0.25),J357)</f>
        <v>1997.7851158500002</v>
      </c>
      <c r="L357" s="47">
        <v>1240780.6501</v>
      </c>
      <c r="M357" s="47">
        <v>24776.098003</v>
      </c>
      <c r="N357" s="49">
        <f t="shared" si="30"/>
        <v>11.546899918839491</v>
      </c>
      <c r="O357" s="50">
        <f t="shared" si="31"/>
        <v>0.2240879450994558</v>
      </c>
      <c r="P357" s="51">
        <f t="shared" si="32"/>
        <v>222.4881400304655</v>
      </c>
      <c r="Q357" s="49">
        <f t="shared" si="33"/>
        <v>3.3187507334707727</v>
      </c>
      <c r="R357" s="50">
        <f t="shared" si="34"/>
        <v>0.080633565285708</v>
      </c>
      <c r="S357" s="51">
        <f t="shared" si="35"/>
        <v>50.07974419336575</v>
      </c>
    </row>
    <row r="358" spans="1:19" ht="15">
      <c r="A358" s="39">
        <v>2130805</v>
      </c>
      <c r="B358" s="39" t="s">
        <v>178</v>
      </c>
      <c r="C358" s="39" t="s">
        <v>120</v>
      </c>
      <c r="D358" s="44">
        <v>6</v>
      </c>
      <c r="E358" s="47">
        <v>413899.19843</v>
      </c>
      <c r="F358" s="48">
        <v>18557.345794099998</v>
      </c>
      <c r="G358" s="47">
        <v>16706.670831075</v>
      </c>
      <c r="H358" s="47">
        <v>17362951.1019</v>
      </c>
      <c r="I358" s="47">
        <v>119947.438925</v>
      </c>
      <c r="J358" s="48">
        <v>6677.489737100001</v>
      </c>
      <c r="K358" s="47">
        <v>6011.561365150001</v>
      </c>
      <c r="L358" s="47">
        <v>3908217.9819</v>
      </c>
      <c r="M358" s="47">
        <v>32140.5210004</v>
      </c>
      <c r="N358" s="49">
        <f t="shared" si="30"/>
        <v>12.87779990949272</v>
      </c>
      <c r="O358" s="50">
        <f t="shared" si="31"/>
        <v>0.5198008716432158</v>
      </c>
      <c r="P358" s="51">
        <f t="shared" si="32"/>
        <v>540.2199641282701</v>
      </c>
      <c r="Q358" s="49">
        <f t="shared" si="33"/>
        <v>3.7319693393740323</v>
      </c>
      <c r="R358" s="50">
        <f t="shared" si="34"/>
        <v>0.1870399476435116</v>
      </c>
      <c r="S358" s="51">
        <f t="shared" si="35"/>
        <v>121.5978416109484</v>
      </c>
    </row>
    <row r="359" spans="1:19" ht="15">
      <c r="A359" s="39">
        <v>2130806</v>
      </c>
      <c r="B359" s="39" t="s">
        <v>179</v>
      </c>
      <c r="C359" s="39" t="s">
        <v>115</v>
      </c>
      <c r="D359" s="44">
        <v>1</v>
      </c>
      <c r="E359" s="47">
        <v>61431.23047</v>
      </c>
      <c r="F359" s="48">
        <v>1023.8686829</v>
      </c>
      <c r="G359" s="47">
        <f>IF(C359="Pervious",F359*(1-0.25),F359)</f>
        <v>1023.8686829</v>
      </c>
      <c r="H359" s="47">
        <v>1976804.375</v>
      </c>
      <c r="I359" s="47">
        <v>3348.769951</v>
      </c>
      <c r="J359" s="48">
        <v>83.31014699</v>
      </c>
      <c r="K359" s="47">
        <f>IF(C359="Pervious",J359*(1-0.25),J359)</f>
        <v>83.31014699</v>
      </c>
      <c r="L359" s="47">
        <v>7517.3916773</v>
      </c>
      <c r="M359" s="47">
        <v>21602.123048</v>
      </c>
      <c r="N359" s="49">
        <f t="shared" si="30"/>
        <v>2.8437589367257825</v>
      </c>
      <c r="O359" s="50">
        <f t="shared" si="31"/>
        <v>0.047396669328517375</v>
      </c>
      <c r="P359" s="51">
        <f t="shared" si="32"/>
        <v>91.5097266415682</v>
      </c>
      <c r="Q359" s="49">
        <f t="shared" si="33"/>
        <v>0.15502040903845518</v>
      </c>
      <c r="R359" s="50">
        <f t="shared" si="34"/>
        <v>0.0038565721899132105</v>
      </c>
      <c r="S359" s="51">
        <f t="shared" si="35"/>
        <v>0.3479931884748701</v>
      </c>
    </row>
    <row r="360" spans="1:19" ht="15">
      <c r="A360" s="39">
        <v>2130806</v>
      </c>
      <c r="B360" s="39" t="s">
        <v>179</v>
      </c>
      <c r="C360" s="39" t="s">
        <v>116</v>
      </c>
      <c r="D360" s="44">
        <v>2</v>
      </c>
      <c r="E360" s="47">
        <v>340140.75589</v>
      </c>
      <c r="F360" s="48">
        <v>13390.059509</v>
      </c>
      <c r="G360" s="47">
        <f>IF(C360="Pervious",F360*(1-0.25),F360)</f>
        <v>13390.059509</v>
      </c>
      <c r="H360" s="47">
        <v>18808697.898</v>
      </c>
      <c r="I360" s="47">
        <v>18541.922956</v>
      </c>
      <c r="J360" s="48">
        <v>1089.5223621</v>
      </c>
      <c r="K360" s="47">
        <f>IF(C360="Pervious",J360*(1-0.25),J360)</f>
        <v>1089.5223621</v>
      </c>
      <c r="L360" s="47">
        <v>71525.716368</v>
      </c>
      <c r="M360" s="47">
        <v>13160.713227</v>
      </c>
      <c r="N360" s="49">
        <f t="shared" si="30"/>
        <v>25.845161278355388</v>
      </c>
      <c r="O360" s="50">
        <f t="shared" si="31"/>
        <v>1.0174265845660615</v>
      </c>
      <c r="P360" s="51">
        <f t="shared" si="32"/>
        <v>1429.1549077608358</v>
      </c>
      <c r="Q360" s="49">
        <f t="shared" si="33"/>
        <v>1.4088843542278637</v>
      </c>
      <c r="R360" s="50">
        <f t="shared" si="34"/>
        <v>0.08278596633082004</v>
      </c>
      <c r="S360" s="51">
        <f t="shared" si="35"/>
        <v>5.434790283345788</v>
      </c>
    </row>
    <row r="361" spans="1:19" ht="15">
      <c r="A361" s="39">
        <v>2130806</v>
      </c>
      <c r="B361" s="39" t="s">
        <v>179</v>
      </c>
      <c r="C361" s="39" t="s">
        <v>117</v>
      </c>
      <c r="D361" s="44">
        <v>3</v>
      </c>
      <c r="E361" s="47">
        <v>23096.167083</v>
      </c>
      <c r="F361" s="48">
        <v>2356.0638123</v>
      </c>
      <c r="G361" s="47">
        <f>IF(C361="Pervious",F361*(1-0.25),F361)</f>
        <v>2356.0638123</v>
      </c>
      <c r="H361" s="47">
        <v>908876.07422</v>
      </c>
      <c r="I361" s="47">
        <v>1259.0298081</v>
      </c>
      <c r="J361" s="48">
        <v>191.70820028</v>
      </c>
      <c r="K361" s="47">
        <f>IF(C361="Pervious",J361*(1-0.25),J361)</f>
        <v>191.70820028</v>
      </c>
      <c r="L361" s="47">
        <v>3456.273935</v>
      </c>
      <c r="M361" s="47">
        <v>2775.3280684</v>
      </c>
      <c r="N361" s="49">
        <f t="shared" si="30"/>
        <v>8.321959247259418</v>
      </c>
      <c r="O361" s="50">
        <f t="shared" si="31"/>
        <v>0.8489316413170175</v>
      </c>
      <c r="P361" s="51">
        <f t="shared" si="32"/>
        <v>327.48419351517407</v>
      </c>
      <c r="Q361" s="49">
        <f t="shared" si="33"/>
        <v>0.45365080346189174</v>
      </c>
      <c r="R361" s="50">
        <f t="shared" si="34"/>
        <v>0.06907586979096182</v>
      </c>
      <c r="S361" s="51">
        <f t="shared" si="35"/>
        <v>1.2453568910837165</v>
      </c>
    </row>
    <row r="362" spans="1:19" ht="15">
      <c r="A362" s="39">
        <v>2130806</v>
      </c>
      <c r="B362" s="39" t="s">
        <v>179</v>
      </c>
      <c r="C362" s="39" t="s">
        <v>118</v>
      </c>
      <c r="D362" s="44">
        <v>4</v>
      </c>
      <c r="E362" s="47">
        <v>23689.92233</v>
      </c>
      <c r="F362" s="48">
        <v>2116.4642144</v>
      </c>
      <c r="G362" s="47">
        <f>IF(C362="Pervious",F362*(1-0.25),F362)</f>
        <v>2116.4642144</v>
      </c>
      <c r="H362" s="47">
        <v>2365069.6407</v>
      </c>
      <c r="I362" s="47">
        <v>1291.396891</v>
      </c>
      <c r="J362" s="48">
        <v>172.2124602</v>
      </c>
      <c r="K362" s="47">
        <f>IF(C362="Pervious",J362*(1-0.25),J362)</f>
        <v>172.2124602</v>
      </c>
      <c r="L362" s="47">
        <v>8993.8868296</v>
      </c>
      <c r="M362" s="47">
        <v>1375.1000004</v>
      </c>
      <c r="N362" s="49">
        <f t="shared" si="30"/>
        <v>17.227781487243757</v>
      </c>
      <c r="O362" s="50">
        <f t="shared" si="31"/>
        <v>1.5391347638603345</v>
      </c>
      <c r="P362" s="51">
        <f t="shared" si="32"/>
        <v>1719.9255617860736</v>
      </c>
      <c r="Q362" s="49">
        <f t="shared" si="33"/>
        <v>0.9391294383131032</v>
      </c>
      <c r="R362" s="50">
        <f t="shared" si="34"/>
        <v>0.1252363174677518</v>
      </c>
      <c r="S362" s="51">
        <f t="shared" si="35"/>
        <v>6.54053292632084</v>
      </c>
    </row>
    <row r="363" spans="1:19" ht="15">
      <c r="A363" s="39">
        <v>2130806</v>
      </c>
      <c r="B363" s="39" t="s">
        <v>179</v>
      </c>
      <c r="C363" s="39" t="s">
        <v>119</v>
      </c>
      <c r="D363" s="44">
        <v>5</v>
      </c>
      <c r="E363" s="47">
        <v>69488.960451</v>
      </c>
      <c r="F363" s="48">
        <v>2302.1108629</v>
      </c>
      <c r="G363" s="47">
        <f>IF(C363="Pervious",F363*(1-0.25),F363)</f>
        <v>1726.583147175</v>
      </c>
      <c r="H363" s="47">
        <v>1580614.2422</v>
      </c>
      <c r="I363" s="47">
        <v>3788.0169566</v>
      </c>
      <c r="J363" s="48">
        <v>187.31815669</v>
      </c>
      <c r="K363" s="47">
        <f>IF(C363="Pervious",J363*(1-0.25),J363)</f>
        <v>140.4886175175</v>
      </c>
      <c r="L363" s="47">
        <v>6010.7598404</v>
      </c>
      <c r="M363" s="47">
        <v>6096</v>
      </c>
      <c r="N363" s="49">
        <f t="shared" si="30"/>
        <v>11.399107685531497</v>
      </c>
      <c r="O363" s="50">
        <f t="shared" si="31"/>
        <v>0.28323214356545273</v>
      </c>
      <c r="P363" s="51">
        <f t="shared" si="32"/>
        <v>259.28711322178475</v>
      </c>
      <c r="Q363" s="49">
        <f t="shared" si="33"/>
        <v>0.6213938577099738</v>
      </c>
      <c r="R363" s="50">
        <f t="shared" si="34"/>
        <v>0.023046033057332674</v>
      </c>
      <c r="S363" s="51">
        <f t="shared" si="35"/>
        <v>0.9860170341863517</v>
      </c>
    </row>
    <row r="364" spans="1:19" ht="15">
      <c r="A364" s="39">
        <v>2130806</v>
      </c>
      <c r="B364" s="39" t="s">
        <v>179</v>
      </c>
      <c r="C364" s="39" t="s">
        <v>120</v>
      </c>
      <c r="D364" s="44">
        <v>6</v>
      </c>
      <c r="E364" s="47">
        <v>93178.88278100001</v>
      </c>
      <c r="F364" s="48">
        <v>4418.5750773</v>
      </c>
      <c r="G364" s="47">
        <v>3843.0473615749997</v>
      </c>
      <c r="H364" s="47">
        <v>3945683.8828999996</v>
      </c>
      <c r="I364" s="47">
        <v>5079.4138476</v>
      </c>
      <c r="J364" s="48">
        <v>359.53061689000003</v>
      </c>
      <c r="K364" s="47">
        <v>312.70107771749997</v>
      </c>
      <c r="L364" s="47">
        <v>15004.64667</v>
      </c>
      <c r="M364" s="47">
        <v>7471.1000004</v>
      </c>
      <c r="N364" s="49">
        <f t="shared" si="30"/>
        <v>12.471909461258884</v>
      </c>
      <c r="O364" s="50">
        <f t="shared" si="31"/>
        <v>0.5143884249132316</v>
      </c>
      <c r="P364" s="51">
        <f t="shared" si="32"/>
        <v>528.1262307677249</v>
      </c>
      <c r="Q364" s="49">
        <f t="shared" si="33"/>
        <v>0.6798749645069735</v>
      </c>
      <c r="R364" s="50">
        <f t="shared" si="34"/>
        <v>0.04185475735845566</v>
      </c>
      <c r="S364" s="51">
        <f t="shared" si="35"/>
        <v>2.008358430377944</v>
      </c>
    </row>
    <row r="365" spans="1:19" ht="15">
      <c r="A365" s="39">
        <v>2130807</v>
      </c>
      <c r="B365" s="39" t="s">
        <v>180</v>
      </c>
      <c r="C365" s="39" t="s">
        <v>115</v>
      </c>
      <c r="D365" s="44">
        <v>1</v>
      </c>
      <c r="E365" s="47">
        <v>2475.0508424</v>
      </c>
      <c r="F365" s="48">
        <v>58.36422062</v>
      </c>
      <c r="G365" s="47">
        <f>IF(C365="Pervious",F365*(1-0.25),F365)</f>
        <v>58.36422062</v>
      </c>
      <c r="H365" s="47">
        <v>42703.126949</v>
      </c>
      <c r="I365" s="47">
        <v>2475.0508424</v>
      </c>
      <c r="J365" s="48">
        <v>58.36422062</v>
      </c>
      <c r="K365" s="47">
        <f>IF(C365="Pervious",J365*(1-0.25),J365)</f>
        <v>58.36422062</v>
      </c>
      <c r="L365" s="47">
        <v>42703.126949</v>
      </c>
      <c r="M365" s="47">
        <v>1760.6030278</v>
      </c>
      <c r="N365" s="49">
        <f t="shared" si="30"/>
        <v>1.4057972202244555</v>
      </c>
      <c r="O365" s="50">
        <f t="shared" si="31"/>
        <v>0.03315013077816314</v>
      </c>
      <c r="P365" s="51">
        <f t="shared" si="32"/>
        <v>24.254829893346614</v>
      </c>
      <c r="Q365" s="49">
        <f t="shared" si="33"/>
        <v>1.4057972202244555</v>
      </c>
      <c r="R365" s="50">
        <f t="shared" si="34"/>
        <v>0.03315013077816314</v>
      </c>
      <c r="S365" s="51">
        <f t="shared" si="35"/>
        <v>24.254829893346614</v>
      </c>
    </row>
    <row r="366" spans="1:19" ht="15">
      <c r="A366" s="39">
        <v>2130807</v>
      </c>
      <c r="B366" s="39" t="s">
        <v>180</v>
      </c>
      <c r="C366" s="39" t="s">
        <v>116</v>
      </c>
      <c r="D366" s="44">
        <v>2</v>
      </c>
      <c r="E366" s="47">
        <v>1051.7831805</v>
      </c>
      <c r="F366" s="48">
        <v>81.55533487</v>
      </c>
      <c r="G366" s="47">
        <f>IF(C366="Pervious",F366*(1-0.25),F366)</f>
        <v>81.55533487</v>
      </c>
      <c r="H366" s="47">
        <v>89894.656134</v>
      </c>
      <c r="I366" s="47">
        <v>1051.7831805</v>
      </c>
      <c r="J366" s="48">
        <v>81.55533487</v>
      </c>
      <c r="K366" s="47">
        <f>IF(C366="Pervious",J366*(1-0.25),J366)</f>
        <v>81.55533487</v>
      </c>
      <c r="L366" s="47">
        <v>89894.656134</v>
      </c>
      <c r="M366" s="47">
        <v>82.534999194</v>
      </c>
      <c r="N366" s="49">
        <f t="shared" si="30"/>
        <v>12.743480835660577</v>
      </c>
      <c r="O366" s="50">
        <f t="shared" si="31"/>
        <v>0.9881303164285823</v>
      </c>
      <c r="P366" s="51">
        <f t="shared" si="32"/>
        <v>1089.170134026427</v>
      </c>
      <c r="Q366" s="49">
        <f t="shared" si="33"/>
        <v>12.743480835660577</v>
      </c>
      <c r="R366" s="50">
        <f t="shared" si="34"/>
        <v>0.9881303164285823</v>
      </c>
      <c r="S366" s="51">
        <f t="shared" si="35"/>
        <v>1089.170134026427</v>
      </c>
    </row>
    <row r="367" spans="1:19" ht="15">
      <c r="A367" s="39">
        <v>2130807</v>
      </c>
      <c r="B367" s="39" t="s">
        <v>180</v>
      </c>
      <c r="C367" s="39" t="s">
        <v>117</v>
      </c>
      <c r="D367" s="44">
        <v>3</v>
      </c>
      <c r="E367" s="47">
        <v>92.702359442</v>
      </c>
      <c r="F367" s="48">
        <v>15.350367071</v>
      </c>
      <c r="G367" s="47">
        <f>IF(C367="Pervious",F367*(1-0.25),F367)</f>
        <v>15.350367071</v>
      </c>
      <c r="H367" s="47">
        <v>2198.2504735</v>
      </c>
      <c r="I367" s="47">
        <v>92.702359442</v>
      </c>
      <c r="J367" s="48">
        <v>15.350367071</v>
      </c>
      <c r="K367" s="47">
        <f>IF(C367="Pervious",J367*(1-0.25),J367)</f>
        <v>15.350367071</v>
      </c>
      <c r="L367" s="47">
        <v>2198.2504735</v>
      </c>
      <c r="M367" s="47">
        <v>21.611000441</v>
      </c>
      <c r="N367" s="49">
        <f t="shared" si="30"/>
        <v>4.289591298426275</v>
      </c>
      <c r="O367" s="50">
        <f t="shared" si="31"/>
        <v>0.7103033990910278</v>
      </c>
      <c r="P367" s="51">
        <f t="shared" si="32"/>
        <v>101.7190518088889</v>
      </c>
      <c r="Q367" s="49">
        <f t="shared" si="33"/>
        <v>4.289591298426275</v>
      </c>
      <c r="R367" s="50">
        <f t="shared" si="34"/>
        <v>0.7103033990910278</v>
      </c>
      <c r="S367" s="51">
        <f t="shared" si="35"/>
        <v>101.7190518088889</v>
      </c>
    </row>
    <row r="368" spans="1:19" ht="15">
      <c r="A368" s="39">
        <v>2130807</v>
      </c>
      <c r="B368" s="39" t="s">
        <v>180</v>
      </c>
      <c r="C368" s="39" t="s">
        <v>118</v>
      </c>
      <c r="D368" s="44">
        <v>4</v>
      </c>
      <c r="E368" s="47">
        <v>16491.18303</v>
      </c>
      <c r="F368" s="48">
        <v>2532.9999612</v>
      </c>
      <c r="G368" s="47">
        <f>IF(C368="Pervious",F368*(1-0.25),F368)</f>
        <v>2532.9999612</v>
      </c>
      <c r="H368" s="47">
        <v>1225730.0869</v>
      </c>
      <c r="I368" s="47">
        <v>16491.18303</v>
      </c>
      <c r="J368" s="48">
        <v>2532.9999612</v>
      </c>
      <c r="K368" s="47">
        <f>IF(C368="Pervious",J368*(1-0.25),J368)</f>
        <v>2532.9999612</v>
      </c>
      <c r="L368" s="47">
        <v>1225730.0869</v>
      </c>
      <c r="M368" s="47">
        <v>1711.4000001</v>
      </c>
      <c r="N368" s="49">
        <f t="shared" si="30"/>
        <v>9.636077497391838</v>
      </c>
      <c r="O368" s="50">
        <f t="shared" si="31"/>
        <v>1.4800747698095085</v>
      </c>
      <c r="P368" s="51">
        <f t="shared" si="32"/>
        <v>716.2148456400482</v>
      </c>
      <c r="Q368" s="49">
        <f t="shared" si="33"/>
        <v>9.636077497391838</v>
      </c>
      <c r="R368" s="50">
        <f t="shared" si="34"/>
        <v>1.4800747698095085</v>
      </c>
      <c r="S368" s="51">
        <f t="shared" si="35"/>
        <v>716.2148456400482</v>
      </c>
    </row>
    <row r="369" spans="1:19" ht="15">
      <c r="A369" s="39">
        <v>2130807</v>
      </c>
      <c r="B369" s="39" t="s">
        <v>180</v>
      </c>
      <c r="C369" s="39" t="s">
        <v>119</v>
      </c>
      <c r="D369" s="44">
        <v>5</v>
      </c>
      <c r="E369" s="47">
        <v>19258.025897</v>
      </c>
      <c r="F369" s="48">
        <v>839.28117349</v>
      </c>
      <c r="G369" s="47">
        <f>IF(C369="Pervious",F369*(1-0.25),F369)</f>
        <v>629.4608801175</v>
      </c>
      <c r="H369" s="47">
        <v>294798.7271</v>
      </c>
      <c r="I369" s="47">
        <v>19258.025897</v>
      </c>
      <c r="J369" s="48">
        <v>839.28117349</v>
      </c>
      <c r="K369" s="47">
        <f>IF(C369="Pervious",J369*(1-0.25),J369)</f>
        <v>629.4608801175</v>
      </c>
      <c r="L369" s="47">
        <v>294798.7271</v>
      </c>
      <c r="M369" s="47">
        <v>3013.7999992</v>
      </c>
      <c r="N369" s="49">
        <f t="shared" si="30"/>
        <v>6.389948205624779</v>
      </c>
      <c r="O369" s="50">
        <f t="shared" si="31"/>
        <v>0.20885953954628297</v>
      </c>
      <c r="P369" s="51">
        <f t="shared" si="32"/>
        <v>97.81628747038724</v>
      </c>
      <c r="Q369" s="49">
        <f t="shared" si="33"/>
        <v>6.389948205624779</v>
      </c>
      <c r="R369" s="50">
        <f t="shared" si="34"/>
        <v>0.20885953954628297</v>
      </c>
      <c r="S369" s="51">
        <f t="shared" si="35"/>
        <v>97.81628747038724</v>
      </c>
    </row>
    <row r="370" spans="1:19" ht="15">
      <c r="A370" s="39">
        <v>2130807</v>
      </c>
      <c r="B370" s="39" t="s">
        <v>180</v>
      </c>
      <c r="C370" s="39" t="s">
        <v>120</v>
      </c>
      <c r="D370" s="44">
        <v>6</v>
      </c>
      <c r="E370" s="47">
        <v>35749.208927</v>
      </c>
      <c r="F370" s="48">
        <v>3372.2811346900003</v>
      </c>
      <c r="G370" s="47">
        <v>3162.4608413175</v>
      </c>
      <c r="H370" s="47">
        <v>1520528.814</v>
      </c>
      <c r="I370" s="47">
        <v>35749.208927</v>
      </c>
      <c r="J370" s="48">
        <v>3372.2811346900003</v>
      </c>
      <c r="K370" s="47">
        <v>3162.4608413175</v>
      </c>
      <c r="L370" s="47">
        <v>1520528.814</v>
      </c>
      <c r="M370" s="47">
        <v>4725.1999993</v>
      </c>
      <c r="N370" s="49">
        <f t="shared" si="30"/>
        <v>7.565649905251831</v>
      </c>
      <c r="O370" s="50">
        <f t="shared" si="31"/>
        <v>0.6692755527355441</v>
      </c>
      <c r="P370" s="51">
        <f t="shared" si="32"/>
        <v>321.79141924685814</v>
      </c>
      <c r="Q370" s="49">
        <f t="shared" si="33"/>
        <v>7.565649905251831</v>
      </c>
      <c r="R370" s="50">
        <f t="shared" si="34"/>
        <v>0.6692755527355441</v>
      </c>
      <c r="S370" s="51">
        <f t="shared" si="35"/>
        <v>321.79141924685814</v>
      </c>
    </row>
    <row r="371" spans="1:19" ht="15">
      <c r="A371" s="39">
        <v>2130901</v>
      </c>
      <c r="B371" s="39" t="s">
        <v>181</v>
      </c>
      <c r="C371" s="39" t="s">
        <v>115</v>
      </c>
      <c r="D371" s="44">
        <v>1</v>
      </c>
      <c r="E371" s="47">
        <v>5280.9151682</v>
      </c>
      <c r="F371" s="48">
        <v>124.60493467</v>
      </c>
      <c r="G371" s="47">
        <f>IF(C371="Pervious",F371*(1-0.25),F371)</f>
        <v>124.60493467</v>
      </c>
      <c r="H371" s="47">
        <v>86272.145731</v>
      </c>
      <c r="I371" s="47">
        <v>5093.9119792</v>
      </c>
      <c r="J371" s="48">
        <v>123.05937752</v>
      </c>
      <c r="K371" s="47">
        <f>IF(C371="Pervious",J371*(1-0.25),J371)</f>
        <v>123.05937752</v>
      </c>
      <c r="L371" s="47">
        <v>93286.650564</v>
      </c>
      <c r="M371" s="47">
        <v>3704.9069263</v>
      </c>
      <c r="N371" s="49">
        <f t="shared" si="30"/>
        <v>1.4253840307599632</v>
      </c>
      <c r="O371" s="50">
        <f t="shared" si="31"/>
        <v>0.03363240619770168</v>
      </c>
      <c r="P371" s="51">
        <f t="shared" si="32"/>
        <v>23.285914449990752</v>
      </c>
      <c r="Q371" s="49">
        <f t="shared" si="33"/>
        <v>1.3749095673739813</v>
      </c>
      <c r="R371" s="50">
        <f t="shared" si="34"/>
        <v>0.033215241291606856</v>
      </c>
      <c r="S371" s="51">
        <f t="shared" si="35"/>
        <v>25.179215677939606</v>
      </c>
    </row>
    <row r="372" spans="1:19" ht="15">
      <c r="A372" s="39">
        <v>2130901</v>
      </c>
      <c r="B372" s="39" t="s">
        <v>181</v>
      </c>
      <c r="C372" s="39" t="s">
        <v>116</v>
      </c>
      <c r="D372" s="44">
        <v>2</v>
      </c>
      <c r="E372" s="47">
        <v>974.39004084</v>
      </c>
      <c r="F372" s="48">
        <v>75.553662656</v>
      </c>
      <c r="G372" s="47">
        <f>IF(C372="Pervious",F372*(1-0.25),F372)</f>
        <v>75.553662656</v>
      </c>
      <c r="H372" s="47">
        <v>82670.992345</v>
      </c>
      <c r="I372" s="47">
        <v>973.24280986</v>
      </c>
      <c r="J372" s="48">
        <v>75.522639296</v>
      </c>
      <c r="K372" s="47">
        <f>IF(C372="Pervious",J372*(1-0.25),J372)</f>
        <v>75.522639296</v>
      </c>
      <c r="L372" s="47">
        <v>82786.525588</v>
      </c>
      <c r="M372" s="47">
        <v>76.459999988</v>
      </c>
      <c r="N372" s="49">
        <f t="shared" si="30"/>
        <v>12.743788137495754</v>
      </c>
      <c r="O372" s="50">
        <f t="shared" si="31"/>
        <v>0.988146255138082</v>
      </c>
      <c r="P372" s="51">
        <f t="shared" si="32"/>
        <v>1081.2319167927647</v>
      </c>
      <c r="Q372" s="49">
        <f t="shared" si="33"/>
        <v>12.728783808694027</v>
      </c>
      <c r="R372" s="50">
        <f t="shared" si="34"/>
        <v>0.9877405088654574</v>
      </c>
      <c r="S372" s="51">
        <f t="shared" si="35"/>
        <v>1082.742945343878</v>
      </c>
    </row>
    <row r="373" spans="1:19" ht="15">
      <c r="A373" s="39">
        <v>2130901</v>
      </c>
      <c r="B373" s="39" t="s">
        <v>181</v>
      </c>
      <c r="C373" s="39" t="s">
        <v>117</v>
      </c>
      <c r="D373" s="44">
        <v>3</v>
      </c>
      <c r="E373" s="47">
        <v>88.258826208</v>
      </c>
      <c r="F373" s="48">
        <v>14.629578586</v>
      </c>
      <c r="G373" s="47">
        <f>IF(C373="Pervious",F373*(1-0.25),F373)</f>
        <v>14.629578586</v>
      </c>
      <c r="H373" s="47">
        <v>2047.7520559</v>
      </c>
      <c r="I373" s="47">
        <v>88.149573597</v>
      </c>
      <c r="J373" s="48">
        <v>14.623248746</v>
      </c>
      <c r="K373" s="47">
        <f>IF(C373="Pervious",J373*(1-0.25),J373)</f>
        <v>14.623248746</v>
      </c>
      <c r="L373" s="47">
        <v>2053.8163493</v>
      </c>
      <c r="M373" s="47">
        <v>20.022000363</v>
      </c>
      <c r="N373" s="49">
        <f t="shared" si="30"/>
        <v>4.40809232883141</v>
      </c>
      <c r="O373" s="50">
        <f t="shared" si="31"/>
        <v>0.7306751733475633</v>
      </c>
      <c r="P373" s="51">
        <f t="shared" si="32"/>
        <v>102.27509833054337</v>
      </c>
      <c r="Q373" s="49">
        <f t="shared" si="33"/>
        <v>4.402635700671423</v>
      </c>
      <c r="R373" s="50">
        <f t="shared" si="34"/>
        <v>0.7303590291119605</v>
      </c>
      <c r="S373" s="51">
        <f t="shared" si="35"/>
        <v>102.57797982540173</v>
      </c>
    </row>
    <row r="374" spans="1:19" ht="15">
      <c r="A374" s="39">
        <v>2130901</v>
      </c>
      <c r="B374" s="39" t="s">
        <v>181</v>
      </c>
      <c r="C374" s="39" t="s">
        <v>118</v>
      </c>
      <c r="D374" s="44">
        <v>4</v>
      </c>
      <c r="E374" s="47">
        <v>124578.25656</v>
      </c>
      <c r="F374" s="48">
        <v>18434.715311</v>
      </c>
      <c r="G374" s="47">
        <f>IF(C374="Pervious",F374*(1-0.25),F374)</f>
        <v>18434.715311</v>
      </c>
      <c r="H374" s="47">
        <v>7157634.8346</v>
      </c>
      <c r="I374" s="47">
        <v>104234.88588</v>
      </c>
      <c r="J374" s="48">
        <v>17405.129231</v>
      </c>
      <c r="K374" s="47">
        <f>IF(C374="Pervious",J374*(1-0.25),J374)</f>
        <v>17405.129231</v>
      </c>
      <c r="L374" s="47">
        <v>9739205.1845</v>
      </c>
      <c r="M374" s="47">
        <v>12304.999999</v>
      </c>
      <c r="N374" s="49">
        <f t="shared" si="30"/>
        <v>10.124198014638292</v>
      </c>
      <c r="O374" s="50">
        <f t="shared" si="31"/>
        <v>1.4981483390896504</v>
      </c>
      <c r="P374" s="51">
        <f t="shared" si="32"/>
        <v>581.6850739684425</v>
      </c>
      <c r="Q374" s="49">
        <f t="shared" si="33"/>
        <v>8.470937496015518</v>
      </c>
      <c r="R374" s="50">
        <f t="shared" si="34"/>
        <v>1.4144761667951626</v>
      </c>
      <c r="S374" s="51">
        <f t="shared" si="35"/>
        <v>791.4835583333185</v>
      </c>
    </row>
    <row r="375" spans="1:19" ht="15">
      <c r="A375" s="39">
        <v>2130901</v>
      </c>
      <c r="B375" s="39" t="s">
        <v>181</v>
      </c>
      <c r="C375" s="39" t="s">
        <v>119</v>
      </c>
      <c r="D375" s="44">
        <v>5</v>
      </c>
      <c r="E375" s="47">
        <v>127719.44874</v>
      </c>
      <c r="F375" s="48">
        <v>5816.1666245</v>
      </c>
      <c r="G375" s="47">
        <f>IF(C375="Pervious",F375*(1-0.25),F375)</f>
        <v>4362.124968374999</v>
      </c>
      <c r="H375" s="47">
        <v>1357174.2928</v>
      </c>
      <c r="I375" s="47">
        <v>107701.56121</v>
      </c>
      <c r="J375" s="48">
        <v>5490.2096947</v>
      </c>
      <c r="K375" s="47">
        <f>IF(C375="Pervious",J375*(1-0.25),J375)</f>
        <v>4117.657271025</v>
      </c>
      <c r="L375" s="47">
        <v>1788470.3014</v>
      </c>
      <c r="M375" s="47">
        <v>18160.300001</v>
      </c>
      <c r="N375" s="49">
        <f t="shared" si="30"/>
        <v>7.032893109308057</v>
      </c>
      <c r="O375" s="50">
        <f t="shared" si="31"/>
        <v>0.24020115130998929</v>
      </c>
      <c r="P375" s="51">
        <f t="shared" si="32"/>
        <v>74.73303264402388</v>
      </c>
      <c r="Q375" s="49">
        <f t="shared" si="33"/>
        <v>5.930604736929974</v>
      </c>
      <c r="R375" s="50">
        <f t="shared" si="34"/>
        <v>0.22673949608752392</v>
      </c>
      <c r="S375" s="51">
        <f t="shared" si="35"/>
        <v>98.48242051626447</v>
      </c>
    </row>
    <row r="376" spans="1:19" ht="15">
      <c r="A376" s="39">
        <v>2130901</v>
      </c>
      <c r="B376" s="39" t="s">
        <v>181</v>
      </c>
      <c r="C376" s="39" t="s">
        <v>120</v>
      </c>
      <c r="D376" s="44">
        <v>6</v>
      </c>
      <c r="E376" s="47">
        <v>252297.7053</v>
      </c>
      <c r="F376" s="48">
        <v>24250.8819355</v>
      </c>
      <c r="G376" s="47">
        <v>22796.840279375</v>
      </c>
      <c r="H376" s="47">
        <v>8514809.1274</v>
      </c>
      <c r="I376" s="47">
        <v>211936.44709</v>
      </c>
      <c r="J376" s="48">
        <v>22895.338925699998</v>
      </c>
      <c r="K376" s="47">
        <v>21522.786502025</v>
      </c>
      <c r="L376" s="47">
        <v>11527675.4859</v>
      </c>
      <c r="M376" s="47">
        <v>30465.3</v>
      </c>
      <c r="N376" s="49">
        <f t="shared" si="30"/>
        <v>8.281477789485086</v>
      </c>
      <c r="O376" s="50">
        <f t="shared" si="31"/>
        <v>0.748288717963552</v>
      </c>
      <c r="P376" s="51">
        <f t="shared" si="32"/>
        <v>279.49204922977947</v>
      </c>
      <c r="Q376" s="49">
        <f t="shared" si="33"/>
        <v>6.956650585748376</v>
      </c>
      <c r="R376" s="50">
        <f t="shared" si="34"/>
        <v>0.706468884338083</v>
      </c>
      <c r="S376" s="51">
        <f t="shared" si="35"/>
        <v>378.3870661342577</v>
      </c>
    </row>
    <row r="377" spans="1:19" ht="15">
      <c r="A377" s="39">
        <v>2130902</v>
      </c>
      <c r="B377" s="39" t="s">
        <v>182</v>
      </c>
      <c r="C377" s="39" t="s">
        <v>115</v>
      </c>
      <c r="D377" s="44">
        <v>1</v>
      </c>
      <c r="E377" s="47">
        <v>5120.7298583</v>
      </c>
      <c r="F377" s="48">
        <v>170.36272052</v>
      </c>
      <c r="G377" s="47">
        <f>IF(C377="Pervious",F377*(1-0.25),F377)</f>
        <v>170.36272052</v>
      </c>
      <c r="H377" s="47">
        <v>121646.03611</v>
      </c>
      <c r="I377" s="47">
        <v>5120.7298583</v>
      </c>
      <c r="J377" s="48">
        <v>170.36272052</v>
      </c>
      <c r="K377" s="47">
        <f>IF(C377="Pervious",J377*(1-0.25),J377)</f>
        <v>170.36272052</v>
      </c>
      <c r="L377" s="47">
        <v>121646.03611</v>
      </c>
      <c r="M377" s="47">
        <v>2886.2190477</v>
      </c>
      <c r="N377" s="49">
        <f t="shared" si="30"/>
        <v>1.7742000082705642</v>
      </c>
      <c r="O377" s="50">
        <f t="shared" si="31"/>
        <v>0.05902626159153111</v>
      </c>
      <c r="P377" s="51">
        <f t="shared" si="32"/>
        <v>42.14719468605079</v>
      </c>
      <c r="Q377" s="49">
        <f t="shared" si="33"/>
        <v>1.7742000082705642</v>
      </c>
      <c r="R377" s="50">
        <f t="shared" si="34"/>
        <v>0.05902626159153111</v>
      </c>
      <c r="S377" s="51">
        <f t="shared" si="35"/>
        <v>42.14719468605079</v>
      </c>
    </row>
    <row r="378" spans="1:19" ht="15">
      <c r="A378" s="39">
        <v>2130902</v>
      </c>
      <c r="B378" s="39" t="s">
        <v>182</v>
      </c>
      <c r="C378" s="39" t="s">
        <v>116</v>
      </c>
      <c r="D378" s="44">
        <v>2</v>
      </c>
      <c r="E378" s="47">
        <v>699.73866981</v>
      </c>
      <c r="F378" s="48">
        <v>57.055400295</v>
      </c>
      <c r="G378" s="47">
        <f>IF(C378="Pervious",F378*(1-0.25),F378)</f>
        <v>57.055400295</v>
      </c>
      <c r="H378" s="47">
        <v>60267.745503</v>
      </c>
      <c r="I378" s="47">
        <v>699.73866981</v>
      </c>
      <c r="J378" s="48">
        <v>57.055400295</v>
      </c>
      <c r="K378" s="47">
        <f>IF(C378="Pervious",J378*(1-0.25),J378)</f>
        <v>57.055400295</v>
      </c>
      <c r="L378" s="47">
        <v>60267.745503</v>
      </c>
      <c r="M378" s="47">
        <v>65.777001472</v>
      </c>
      <c r="N378" s="49">
        <f t="shared" si="30"/>
        <v>10.638044516332435</v>
      </c>
      <c r="O378" s="50">
        <f t="shared" si="31"/>
        <v>0.8674065253535065</v>
      </c>
      <c r="P378" s="51">
        <f t="shared" si="32"/>
        <v>916.2434308997016</v>
      </c>
      <c r="Q378" s="49">
        <f t="shared" si="33"/>
        <v>10.638044516332435</v>
      </c>
      <c r="R378" s="50">
        <f t="shared" si="34"/>
        <v>0.8674065253535065</v>
      </c>
      <c r="S378" s="51">
        <f t="shared" si="35"/>
        <v>916.2434308997016</v>
      </c>
    </row>
    <row r="379" spans="1:19" ht="15">
      <c r="A379" s="39">
        <v>2130902</v>
      </c>
      <c r="B379" s="39" t="s">
        <v>182</v>
      </c>
      <c r="C379" s="39" t="s">
        <v>117</v>
      </c>
      <c r="D379" s="44">
        <v>3</v>
      </c>
      <c r="E379" s="47">
        <v>95.933120791</v>
      </c>
      <c r="F379" s="48">
        <v>14.084651272</v>
      </c>
      <c r="G379" s="47">
        <f>IF(C379="Pervious",F379*(1-0.25),F379)</f>
        <v>14.084651272</v>
      </c>
      <c r="H379" s="47">
        <v>1702.6530832</v>
      </c>
      <c r="I379" s="47">
        <v>95.933120791</v>
      </c>
      <c r="J379" s="48">
        <v>14.084651272</v>
      </c>
      <c r="K379" s="47">
        <f>IF(C379="Pervious",J379*(1-0.25),J379)</f>
        <v>14.084651272</v>
      </c>
      <c r="L379" s="47">
        <v>1702.6530832</v>
      </c>
      <c r="M379" s="47">
        <v>21.040999933</v>
      </c>
      <c r="N379" s="49">
        <f t="shared" si="30"/>
        <v>4.5593422886971124</v>
      </c>
      <c r="O379" s="50">
        <f t="shared" si="31"/>
        <v>0.6693907759540508</v>
      </c>
      <c r="P379" s="51">
        <f t="shared" si="32"/>
        <v>80.92073041308346</v>
      </c>
      <c r="Q379" s="49">
        <f t="shared" si="33"/>
        <v>4.5593422886971124</v>
      </c>
      <c r="R379" s="50">
        <f t="shared" si="34"/>
        <v>0.6693907759540508</v>
      </c>
      <c r="S379" s="51">
        <f t="shared" si="35"/>
        <v>80.92073041308346</v>
      </c>
    </row>
    <row r="380" spans="1:19" ht="15">
      <c r="A380" s="39">
        <v>2130902</v>
      </c>
      <c r="B380" s="39" t="s">
        <v>182</v>
      </c>
      <c r="C380" s="39" t="s">
        <v>118</v>
      </c>
      <c r="D380" s="44">
        <v>4</v>
      </c>
      <c r="E380" s="47">
        <v>6932.4139752</v>
      </c>
      <c r="F380" s="48">
        <v>1072.8679154</v>
      </c>
      <c r="G380" s="47">
        <f>IF(C380="Pervious",F380*(1-0.25),F380)</f>
        <v>1072.8679154</v>
      </c>
      <c r="H380" s="47">
        <v>531077.84522</v>
      </c>
      <c r="I380" s="47">
        <v>6932.4139752</v>
      </c>
      <c r="J380" s="48">
        <v>1072.8679154</v>
      </c>
      <c r="K380" s="47">
        <f>IF(C380="Pervious",J380*(1-0.25),J380)</f>
        <v>1072.8679154</v>
      </c>
      <c r="L380" s="47">
        <v>531077.84522</v>
      </c>
      <c r="M380" s="47">
        <v>714.79999924</v>
      </c>
      <c r="N380" s="49">
        <f t="shared" si="30"/>
        <v>9.698396729953528</v>
      </c>
      <c r="O380" s="50">
        <f t="shared" si="31"/>
        <v>1.5009344103815192</v>
      </c>
      <c r="P380" s="51">
        <f t="shared" si="32"/>
        <v>742.9740427877172</v>
      </c>
      <c r="Q380" s="49">
        <f t="shared" si="33"/>
        <v>9.698396729953528</v>
      </c>
      <c r="R380" s="50">
        <f t="shared" si="34"/>
        <v>1.5009344103815192</v>
      </c>
      <c r="S380" s="51">
        <f t="shared" si="35"/>
        <v>742.9740427877172</v>
      </c>
    </row>
    <row r="381" spans="1:19" ht="15">
      <c r="A381" s="39">
        <v>2130902</v>
      </c>
      <c r="B381" s="39" t="s">
        <v>182</v>
      </c>
      <c r="C381" s="39" t="s">
        <v>119</v>
      </c>
      <c r="D381" s="44">
        <v>5</v>
      </c>
      <c r="E381" s="47">
        <v>15982.658521</v>
      </c>
      <c r="F381" s="48">
        <v>1052.4045427</v>
      </c>
      <c r="G381" s="47">
        <f>IF(C381="Pervious",F381*(1-0.25),F381)</f>
        <v>789.3034070250001</v>
      </c>
      <c r="H381" s="47">
        <v>218301.06893</v>
      </c>
      <c r="I381" s="47">
        <v>15982.658521</v>
      </c>
      <c r="J381" s="48">
        <v>1052.4045427</v>
      </c>
      <c r="K381" s="47">
        <f>IF(C381="Pervious",J381*(1-0.25),J381)</f>
        <v>789.3034070250001</v>
      </c>
      <c r="L381" s="47">
        <v>218301.06893</v>
      </c>
      <c r="M381" s="47">
        <v>1917.6000009</v>
      </c>
      <c r="N381" s="49">
        <f t="shared" si="30"/>
        <v>8.334719708749871</v>
      </c>
      <c r="O381" s="50">
        <f t="shared" si="31"/>
        <v>0.41161003684530195</v>
      </c>
      <c r="P381" s="51">
        <f t="shared" si="32"/>
        <v>113.84077431557328</v>
      </c>
      <c r="Q381" s="49">
        <f t="shared" si="33"/>
        <v>8.334719708749871</v>
      </c>
      <c r="R381" s="50">
        <f t="shared" si="34"/>
        <v>0.41161003684530195</v>
      </c>
      <c r="S381" s="51">
        <f t="shared" si="35"/>
        <v>113.84077431557328</v>
      </c>
    </row>
    <row r="382" spans="1:19" ht="15">
      <c r="A382" s="39">
        <v>2130902</v>
      </c>
      <c r="B382" s="39" t="s">
        <v>182</v>
      </c>
      <c r="C382" s="39" t="s">
        <v>120</v>
      </c>
      <c r="D382" s="44">
        <v>6</v>
      </c>
      <c r="E382" s="47">
        <v>22915.0724962</v>
      </c>
      <c r="F382" s="48">
        <v>2125.2724581</v>
      </c>
      <c r="G382" s="47">
        <v>1862.171322425</v>
      </c>
      <c r="H382" s="47">
        <v>749378.9141500001</v>
      </c>
      <c r="I382" s="47">
        <v>22915.0724962</v>
      </c>
      <c r="J382" s="48">
        <v>2125.2724581</v>
      </c>
      <c r="K382" s="47">
        <v>1862.171322425</v>
      </c>
      <c r="L382" s="47">
        <v>749378.9141500001</v>
      </c>
      <c r="M382" s="47">
        <v>2632.40000014</v>
      </c>
      <c r="N382" s="49">
        <f t="shared" si="30"/>
        <v>8.705011584478536</v>
      </c>
      <c r="O382" s="50">
        <f t="shared" si="31"/>
        <v>0.7074043923134643</v>
      </c>
      <c r="P382" s="51">
        <f t="shared" si="32"/>
        <v>284.67516870921804</v>
      </c>
      <c r="Q382" s="49">
        <f t="shared" si="33"/>
        <v>8.705011584478536</v>
      </c>
      <c r="R382" s="50">
        <f t="shared" si="34"/>
        <v>0.7074043923134643</v>
      </c>
      <c r="S382" s="51">
        <f t="shared" si="35"/>
        <v>284.67516870921804</v>
      </c>
    </row>
    <row r="383" spans="1:19" ht="15">
      <c r="A383" s="39">
        <v>2130903</v>
      </c>
      <c r="B383" s="39" t="s">
        <v>183</v>
      </c>
      <c r="C383" s="39" t="s">
        <v>115</v>
      </c>
      <c r="D383" s="44">
        <v>1</v>
      </c>
      <c r="E383" s="47">
        <v>13088.877985</v>
      </c>
      <c r="F383" s="48">
        <v>412.96091219</v>
      </c>
      <c r="G383" s="47">
        <f>IF(C383="Pervious",F383*(1-0.25),F383)</f>
        <v>412.96091219</v>
      </c>
      <c r="H383" s="47">
        <v>230824.90712</v>
      </c>
      <c r="I383" s="47">
        <v>13088.877985</v>
      </c>
      <c r="J383" s="48">
        <v>412.96091219</v>
      </c>
      <c r="K383" s="47">
        <f>IF(C383="Pervious",J383*(1-0.25),J383)</f>
        <v>412.96091219</v>
      </c>
      <c r="L383" s="47">
        <v>230824.90712</v>
      </c>
      <c r="M383" s="47">
        <v>7650.3689805</v>
      </c>
      <c r="N383" s="49">
        <f t="shared" si="30"/>
        <v>1.7108819219520255</v>
      </c>
      <c r="O383" s="50">
        <f t="shared" si="31"/>
        <v>0.05397921502120939</v>
      </c>
      <c r="P383" s="51">
        <f t="shared" si="32"/>
        <v>30.17173520758918</v>
      </c>
      <c r="Q383" s="49">
        <f t="shared" si="33"/>
        <v>1.7108819219520255</v>
      </c>
      <c r="R383" s="50">
        <f t="shared" si="34"/>
        <v>0.05397921502120939</v>
      </c>
      <c r="S383" s="51">
        <f t="shared" si="35"/>
        <v>30.17173520758918</v>
      </c>
    </row>
    <row r="384" spans="1:19" ht="15">
      <c r="A384" s="39">
        <v>2130903</v>
      </c>
      <c r="B384" s="39" t="s">
        <v>183</v>
      </c>
      <c r="C384" s="39" t="s">
        <v>116</v>
      </c>
      <c r="D384" s="44">
        <v>2</v>
      </c>
      <c r="E384" s="47">
        <v>2310.5394288</v>
      </c>
      <c r="F384" s="48">
        <v>184.58626706</v>
      </c>
      <c r="G384" s="47">
        <f>IF(C384="Pervious",F384*(1-0.25),F384)</f>
        <v>184.58626706</v>
      </c>
      <c r="H384" s="47">
        <v>161228.15704</v>
      </c>
      <c r="I384" s="47">
        <v>2310.5394288</v>
      </c>
      <c r="J384" s="48">
        <v>184.58626706</v>
      </c>
      <c r="K384" s="47">
        <f>IF(C384="Pervious",J384*(1-0.25),J384)</f>
        <v>184.58626706</v>
      </c>
      <c r="L384" s="47">
        <v>161228.15704</v>
      </c>
      <c r="M384" s="47">
        <v>202.39299934</v>
      </c>
      <c r="N384" s="49">
        <f t="shared" si="30"/>
        <v>11.416103503256677</v>
      </c>
      <c r="O384" s="50">
        <f t="shared" si="31"/>
        <v>0.912019030608433</v>
      </c>
      <c r="P384" s="51">
        <f t="shared" si="32"/>
        <v>796.6093568738157</v>
      </c>
      <c r="Q384" s="49">
        <f t="shared" si="33"/>
        <v>11.416103503256677</v>
      </c>
      <c r="R384" s="50">
        <f t="shared" si="34"/>
        <v>0.912019030608433</v>
      </c>
      <c r="S384" s="51">
        <f t="shared" si="35"/>
        <v>796.6093568738157</v>
      </c>
    </row>
    <row r="385" spans="1:19" ht="15">
      <c r="A385" s="39">
        <v>2130903</v>
      </c>
      <c r="B385" s="39" t="s">
        <v>183</v>
      </c>
      <c r="C385" s="39" t="s">
        <v>117</v>
      </c>
      <c r="D385" s="44">
        <v>3</v>
      </c>
      <c r="E385" s="47">
        <v>272.3861951</v>
      </c>
      <c r="F385" s="48">
        <v>41.62521872</v>
      </c>
      <c r="G385" s="47">
        <f>IF(C385="Pervious",F385*(1-0.25),F385)</f>
        <v>41.62521872</v>
      </c>
      <c r="H385" s="47">
        <v>4302.5620267</v>
      </c>
      <c r="I385" s="47">
        <v>272.3861951</v>
      </c>
      <c r="J385" s="48">
        <v>41.62521872</v>
      </c>
      <c r="K385" s="47">
        <f>IF(C385="Pervious",J385*(1-0.25),J385)</f>
        <v>41.62521872</v>
      </c>
      <c r="L385" s="47">
        <v>4302.5620267</v>
      </c>
      <c r="M385" s="47">
        <v>60.401999249</v>
      </c>
      <c r="N385" s="49">
        <f t="shared" si="30"/>
        <v>4.509555949913522</v>
      </c>
      <c r="O385" s="50">
        <f t="shared" si="31"/>
        <v>0.6891364398122821</v>
      </c>
      <c r="P385" s="51">
        <f t="shared" si="32"/>
        <v>71.23211284717918</v>
      </c>
      <c r="Q385" s="49">
        <f t="shared" si="33"/>
        <v>4.509555949913522</v>
      </c>
      <c r="R385" s="50">
        <f t="shared" si="34"/>
        <v>0.6891364398122821</v>
      </c>
      <c r="S385" s="51">
        <f t="shared" si="35"/>
        <v>71.23211284717918</v>
      </c>
    </row>
    <row r="386" spans="1:19" ht="15">
      <c r="A386" s="39">
        <v>2130903</v>
      </c>
      <c r="B386" s="39" t="s">
        <v>183</v>
      </c>
      <c r="C386" s="39" t="s">
        <v>118</v>
      </c>
      <c r="D386" s="44">
        <v>4</v>
      </c>
      <c r="E386" s="47">
        <v>218040.60261</v>
      </c>
      <c r="F386" s="48">
        <v>32427.115204</v>
      </c>
      <c r="G386" s="47">
        <f>IF(C386="Pervious",F386*(1-0.25),F386)</f>
        <v>32427.115204</v>
      </c>
      <c r="H386" s="47">
        <v>12699794.736</v>
      </c>
      <c r="I386" s="47">
        <v>218040.60261</v>
      </c>
      <c r="J386" s="48">
        <v>32427.115204</v>
      </c>
      <c r="K386" s="47">
        <f>IF(C386="Pervious",J386*(1-0.25),J386)</f>
        <v>32427.115204</v>
      </c>
      <c r="L386" s="47">
        <v>12699794.736</v>
      </c>
      <c r="M386" s="47">
        <v>21538.26612</v>
      </c>
      <c r="N386" s="49">
        <f t="shared" si="30"/>
        <v>10.123405542265628</v>
      </c>
      <c r="O386" s="50">
        <f t="shared" si="31"/>
        <v>1.5055582944018338</v>
      </c>
      <c r="P386" s="51">
        <f t="shared" si="32"/>
        <v>589.6386768202862</v>
      </c>
      <c r="Q386" s="49">
        <f t="shared" si="33"/>
        <v>10.123405542265628</v>
      </c>
      <c r="R386" s="50">
        <f t="shared" si="34"/>
        <v>1.5055582944018338</v>
      </c>
      <c r="S386" s="51">
        <f t="shared" si="35"/>
        <v>589.6386768202862</v>
      </c>
    </row>
    <row r="387" spans="1:19" ht="15">
      <c r="A387" s="39">
        <v>2130903</v>
      </c>
      <c r="B387" s="39" t="s">
        <v>183</v>
      </c>
      <c r="C387" s="39" t="s">
        <v>119</v>
      </c>
      <c r="D387" s="44">
        <v>5</v>
      </c>
      <c r="E387" s="47">
        <v>185713.38953</v>
      </c>
      <c r="F387" s="48">
        <v>10958.620233</v>
      </c>
      <c r="G387" s="47">
        <f>IF(C387="Pervious",F387*(1-0.25),F387)</f>
        <v>8218.96517475</v>
      </c>
      <c r="H387" s="47">
        <v>1896513.6686</v>
      </c>
      <c r="I387" s="47">
        <v>185713.38953</v>
      </c>
      <c r="J387" s="48">
        <v>10958.620233</v>
      </c>
      <c r="K387" s="47">
        <f>IF(C387="Pervious",J387*(1-0.25),J387)</f>
        <v>8218.96517475</v>
      </c>
      <c r="L387" s="47">
        <v>1896513.6686</v>
      </c>
      <c r="M387" s="47">
        <v>23535.545097</v>
      </c>
      <c r="N387" s="49">
        <f t="shared" si="30"/>
        <v>7.890762196694237</v>
      </c>
      <c r="O387" s="50">
        <f t="shared" si="31"/>
        <v>0.3492149912345835</v>
      </c>
      <c r="P387" s="51">
        <f t="shared" si="32"/>
        <v>80.58082618370044</v>
      </c>
      <c r="Q387" s="49">
        <f t="shared" si="33"/>
        <v>7.890762196694237</v>
      </c>
      <c r="R387" s="50">
        <f t="shared" si="34"/>
        <v>0.3492149912345835</v>
      </c>
      <c r="S387" s="51">
        <f t="shared" si="35"/>
        <v>80.58082618370044</v>
      </c>
    </row>
    <row r="388" spans="1:19" ht="15">
      <c r="A388" s="39">
        <v>2130903</v>
      </c>
      <c r="B388" s="39" t="s">
        <v>183</v>
      </c>
      <c r="C388" s="39" t="s">
        <v>120</v>
      </c>
      <c r="D388" s="44">
        <v>6</v>
      </c>
      <c r="E388" s="47">
        <v>403753.99214</v>
      </c>
      <c r="F388" s="48">
        <v>43385.735437</v>
      </c>
      <c r="G388" s="47">
        <v>40646.080378750004</v>
      </c>
      <c r="H388" s="47">
        <v>14596308.4046</v>
      </c>
      <c r="I388" s="47">
        <v>403753.99214</v>
      </c>
      <c r="J388" s="48">
        <v>43385.735437</v>
      </c>
      <c r="K388" s="47">
        <v>40646.080378750004</v>
      </c>
      <c r="L388" s="47">
        <v>14596308.4046</v>
      </c>
      <c r="M388" s="47">
        <v>45073.811216999995</v>
      </c>
      <c r="N388" s="49">
        <f t="shared" si="30"/>
        <v>8.957618209744831</v>
      </c>
      <c r="O388" s="50">
        <f t="shared" si="31"/>
        <v>0.9017671078016134</v>
      </c>
      <c r="P388" s="51">
        <f t="shared" si="32"/>
        <v>323.8312450289287</v>
      </c>
      <c r="Q388" s="49">
        <f t="shared" si="33"/>
        <v>8.957618209744831</v>
      </c>
      <c r="R388" s="50">
        <f t="shared" si="34"/>
        <v>0.9017671078016134</v>
      </c>
      <c r="S388" s="51">
        <f t="shared" si="35"/>
        <v>323.8312450289287</v>
      </c>
    </row>
    <row r="389" spans="1:19" ht="15">
      <c r="A389" s="39">
        <v>2130904</v>
      </c>
      <c r="B389" s="39" t="s">
        <v>184</v>
      </c>
      <c r="C389" s="39" t="s">
        <v>115</v>
      </c>
      <c r="D389" s="44">
        <v>1</v>
      </c>
      <c r="E389" s="47">
        <v>28586.042471</v>
      </c>
      <c r="F389" s="48">
        <v>403.4303952</v>
      </c>
      <c r="G389" s="47">
        <f>IF(C389="Pervious",F389*(1-0.25),F389)</f>
        <v>403.4303952</v>
      </c>
      <c r="H389" s="47">
        <v>362107.32354</v>
      </c>
      <c r="I389" s="47">
        <v>5314.2539222</v>
      </c>
      <c r="J389" s="48">
        <v>90.957053815</v>
      </c>
      <c r="K389" s="47">
        <f>IF(C389="Pervious",J389*(1-0.25),J389)</f>
        <v>90.957053815</v>
      </c>
      <c r="L389" s="47">
        <v>287541.31442</v>
      </c>
      <c r="M389" s="47">
        <v>10975.55313</v>
      </c>
      <c r="N389" s="49">
        <f t="shared" si="30"/>
        <v>2.604519529213012</v>
      </c>
      <c r="O389" s="50">
        <f t="shared" si="31"/>
        <v>0.03675718120276641</v>
      </c>
      <c r="P389" s="51">
        <f t="shared" si="32"/>
        <v>32.99217080460709</v>
      </c>
      <c r="Q389" s="49">
        <f t="shared" si="33"/>
        <v>0.4841900776439501</v>
      </c>
      <c r="R389" s="50">
        <f t="shared" si="34"/>
        <v>0.008287240992563989</v>
      </c>
      <c r="S389" s="51">
        <f t="shared" si="35"/>
        <v>26.198343811397503</v>
      </c>
    </row>
    <row r="390" spans="1:19" ht="15">
      <c r="A390" s="39">
        <v>2130904</v>
      </c>
      <c r="B390" s="39" t="s">
        <v>184</v>
      </c>
      <c r="C390" s="39" t="s">
        <v>116</v>
      </c>
      <c r="D390" s="44">
        <v>2</v>
      </c>
      <c r="E390" s="47">
        <v>27963.390499</v>
      </c>
      <c r="F390" s="48">
        <v>1218.9558978</v>
      </c>
      <c r="G390" s="47">
        <f>IF(C390="Pervious",F390*(1-0.25),F390)</f>
        <v>1218.9558978</v>
      </c>
      <c r="H390" s="47">
        <v>1211281.4209</v>
      </c>
      <c r="I390" s="47">
        <v>5198.5005547</v>
      </c>
      <c r="J390" s="48">
        <v>274.82469967</v>
      </c>
      <c r="K390" s="47">
        <f>IF(C390="Pervious",J390*(1-0.25),J390)</f>
        <v>274.82469967</v>
      </c>
      <c r="L390" s="47">
        <v>961851.44364</v>
      </c>
      <c r="M390" s="47">
        <v>1207.042984</v>
      </c>
      <c r="N390" s="49">
        <f aca="true" t="shared" si="36" ref="N390:N453">E390/$M390</f>
        <v>23.16685558813538</v>
      </c>
      <c r="O390" s="50">
        <f aca="true" t="shared" si="37" ref="O390:O453">G390/$M390</f>
        <v>1.0098695025429185</v>
      </c>
      <c r="P390" s="51">
        <f aca="true" t="shared" si="38" ref="P390:P453">H390/$M390</f>
        <v>1003.5114216777554</v>
      </c>
      <c r="Q390" s="49">
        <f aca="true" t="shared" si="39" ref="Q390:Q453">I390/$M390</f>
        <v>4.306806487928685</v>
      </c>
      <c r="R390" s="50">
        <f aca="true" t="shared" si="40" ref="R390:R453">K390/$M390</f>
        <v>0.2276842691709809</v>
      </c>
      <c r="S390" s="51">
        <f aca="true" t="shared" si="41" ref="S390:S453">L390/$M390</f>
        <v>796.8659413043737</v>
      </c>
    </row>
    <row r="391" spans="1:19" ht="15">
      <c r="A391" s="39">
        <v>2130904</v>
      </c>
      <c r="B391" s="39" t="s">
        <v>184</v>
      </c>
      <c r="C391" s="39" t="s">
        <v>117</v>
      </c>
      <c r="D391" s="44">
        <v>3</v>
      </c>
      <c r="E391" s="47">
        <v>2538.3098143</v>
      </c>
      <c r="F391" s="48">
        <v>232.46065614</v>
      </c>
      <c r="G391" s="47">
        <f>IF(C391="Pervious",F391*(1-0.25),F391)</f>
        <v>232.46065614</v>
      </c>
      <c r="H391" s="47">
        <v>40662.84424</v>
      </c>
      <c r="I391" s="47">
        <v>471.88144006</v>
      </c>
      <c r="J391" s="48">
        <v>52.410370319</v>
      </c>
      <c r="K391" s="47">
        <f>IF(C391="Pervious",J391*(1-0.25),J391)</f>
        <v>52.410370319</v>
      </c>
      <c r="L391" s="47">
        <v>32289.453763</v>
      </c>
      <c r="M391" s="47">
        <v>316.06199796</v>
      </c>
      <c r="N391" s="49">
        <f t="shared" si="36"/>
        <v>8.03105033405896</v>
      </c>
      <c r="O391" s="50">
        <f t="shared" si="37"/>
        <v>0.7354906873980454</v>
      </c>
      <c r="P391" s="51">
        <f t="shared" si="38"/>
        <v>128.65464529888274</v>
      </c>
      <c r="Q391" s="49">
        <f t="shared" si="39"/>
        <v>1.4930027751065478</v>
      </c>
      <c r="R391" s="50">
        <f t="shared" si="40"/>
        <v>0.16582306843998665</v>
      </c>
      <c r="S391" s="51">
        <f t="shared" si="41"/>
        <v>102.16177196692426</v>
      </c>
    </row>
    <row r="392" spans="1:19" ht="15">
      <c r="A392" s="39">
        <v>2130904</v>
      </c>
      <c r="B392" s="39" t="s">
        <v>184</v>
      </c>
      <c r="C392" s="39" t="s">
        <v>118</v>
      </c>
      <c r="D392" s="44">
        <v>4</v>
      </c>
      <c r="E392" s="47">
        <v>170425.31021</v>
      </c>
      <c r="F392" s="48">
        <v>14140.721676</v>
      </c>
      <c r="G392" s="47">
        <f>IF(C392="Pervious",F392*(1-0.25),F392)</f>
        <v>14140.721676</v>
      </c>
      <c r="H392" s="47">
        <v>13949929.932</v>
      </c>
      <c r="I392" s="47">
        <v>31682.712784</v>
      </c>
      <c r="J392" s="48">
        <v>3188.1543823</v>
      </c>
      <c r="K392" s="47">
        <f>IF(C392="Pervious",J392*(1-0.25),J392)</f>
        <v>3188.1543823</v>
      </c>
      <c r="L392" s="47">
        <v>11077326.881</v>
      </c>
      <c r="M392" s="47">
        <v>9178</v>
      </c>
      <c r="N392" s="49">
        <f t="shared" si="36"/>
        <v>18.568894117454782</v>
      </c>
      <c r="O392" s="50">
        <f t="shared" si="37"/>
        <v>1.5407192935280016</v>
      </c>
      <c r="P392" s="51">
        <f t="shared" si="38"/>
        <v>1519.9313501852255</v>
      </c>
      <c r="Q392" s="49">
        <f t="shared" si="39"/>
        <v>3.45202797820876</v>
      </c>
      <c r="R392" s="50">
        <f t="shared" si="40"/>
        <v>0.3473691852582262</v>
      </c>
      <c r="S392" s="51">
        <f t="shared" si="41"/>
        <v>1206.9434387666158</v>
      </c>
    </row>
    <row r="393" spans="1:19" ht="15">
      <c r="A393" s="39">
        <v>2130904</v>
      </c>
      <c r="B393" s="39" t="s">
        <v>184</v>
      </c>
      <c r="C393" s="39" t="s">
        <v>119</v>
      </c>
      <c r="D393" s="44">
        <v>5</v>
      </c>
      <c r="E393" s="47">
        <v>190134.23028</v>
      </c>
      <c r="F393" s="48">
        <v>5055.7915487</v>
      </c>
      <c r="G393" s="47">
        <f>IF(C393="Pervious",F393*(1-0.25),F393)</f>
        <v>3791.8436615250002</v>
      </c>
      <c r="H393" s="47">
        <v>2459878.9007</v>
      </c>
      <c r="I393" s="47">
        <v>35346.675919</v>
      </c>
      <c r="J393" s="48">
        <v>1139.8742123</v>
      </c>
      <c r="K393" s="47">
        <f>IF(C393="Pervious",J393*(1-0.25),J393)</f>
        <v>854.9056592249999</v>
      </c>
      <c r="L393" s="47">
        <v>1953334.7338</v>
      </c>
      <c r="M393" s="47">
        <v>14851.9</v>
      </c>
      <c r="N393" s="49">
        <f t="shared" si="36"/>
        <v>12.80201390259832</v>
      </c>
      <c r="O393" s="50">
        <f t="shared" si="37"/>
        <v>0.2553103415404763</v>
      </c>
      <c r="P393" s="51">
        <f t="shared" si="38"/>
        <v>165.62721946013642</v>
      </c>
      <c r="Q393" s="49">
        <f t="shared" si="39"/>
        <v>2.3799430321373025</v>
      </c>
      <c r="R393" s="50">
        <f t="shared" si="40"/>
        <v>0.05756203982150431</v>
      </c>
      <c r="S393" s="51">
        <f t="shared" si="41"/>
        <v>131.52086492637306</v>
      </c>
    </row>
    <row r="394" spans="1:19" ht="15">
      <c r="A394" s="39">
        <v>2130904</v>
      </c>
      <c r="B394" s="39" t="s">
        <v>184</v>
      </c>
      <c r="C394" s="39" t="s">
        <v>120</v>
      </c>
      <c r="D394" s="44">
        <v>6</v>
      </c>
      <c r="E394" s="47">
        <v>360559.54049</v>
      </c>
      <c r="F394" s="48">
        <v>19196.5132247</v>
      </c>
      <c r="G394" s="47">
        <v>17932.565337525</v>
      </c>
      <c r="H394" s="47">
        <v>16409808.8327</v>
      </c>
      <c r="I394" s="47">
        <v>67029.388703</v>
      </c>
      <c r="J394" s="48">
        <v>4328.0285946</v>
      </c>
      <c r="K394" s="47">
        <v>4043.060041525</v>
      </c>
      <c r="L394" s="47">
        <v>13030661.614799999</v>
      </c>
      <c r="M394" s="47">
        <v>24029.9</v>
      </c>
      <c r="N394" s="49">
        <f t="shared" si="36"/>
        <v>15.00462093017449</v>
      </c>
      <c r="O394" s="50">
        <f t="shared" si="37"/>
        <v>0.7462605061829221</v>
      </c>
      <c r="P394" s="51">
        <f t="shared" si="38"/>
        <v>682.8912659936162</v>
      </c>
      <c r="Q394" s="49">
        <f t="shared" si="39"/>
        <v>2.7894160484646213</v>
      </c>
      <c r="R394" s="50">
        <f t="shared" si="40"/>
        <v>0.16825122208269697</v>
      </c>
      <c r="S394" s="51">
        <f t="shared" si="41"/>
        <v>542.2686575807638</v>
      </c>
    </row>
    <row r="395" spans="1:19" ht="15">
      <c r="A395" s="39">
        <v>2130905</v>
      </c>
      <c r="B395" s="39" t="s">
        <v>185</v>
      </c>
      <c r="C395" s="39" t="s">
        <v>115</v>
      </c>
      <c r="D395" s="44">
        <v>1</v>
      </c>
      <c r="E395" s="47">
        <v>11423.385512</v>
      </c>
      <c r="F395" s="48">
        <v>162.16213501</v>
      </c>
      <c r="G395" s="47">
        <f>IF(C395="Pervious",F395*(1-0.25),F395)</f>
        <v>162.16213501</v>
      </c>
      <c r="H395" s="47">
        <v>394922.25051</v>
      </c>
      <c r="I395" s="47">
        <v>4615.7981486</v>
      </c>
      <c r="J395" s="48">
        <v>108.11956027</v>
      </c>
      <c r="K395" s="47">
        <f>IF(C395="Pervious",J395*(1-0.25),J395)</f>
        <v>108.11956027</v>
      </c>
      <c r="L395" s="47">
        <v>405020.41245</v>
      </c>
      <c r="M395" s="47">
        <v>4100.2029355</v>
      </c>
      <c r="N395" s="49">
        <f t="shared" si="36"/>
        <v>2.786053688488219</v>
      </c>
      <c r="O395" s="50">
        <f t="shared" si="37"/>
        <v>0.039549782671970374</v>
      </c>
      <c r="P395" s="51">
        <f t="shared" si="38"/>
        <v>96.31773273725562</v>
      </c>
      <c r="Q395" s="49">
        <f t="shared" si="39"/>
        <v>1.1257487059081688</v>
      </c>
      <c r="R395" s="50">
        <f t="shared" si="40"/>
        <v>0.026369319268051136</v>
      </c>
      <c r="S395" s="51">
        <f t="shared" si="41"/>
        <v>98.78057716199592</v>
      </c>
    </row>
    <row r="396" spans="1:19" ht="15">
      <c r="A396" s="39">
        <v>2130905</v>
      </c>
      <c r="B396" s="39" t="s">
        <v>185</v>
      </c>
      <c r="C396" s="39" t="s">
        <v>116</v>
      </c>
      <c r="D396" s="44">
        <v>2</v>
      </c>
      <c r="E396" s="47">
        <v>14808.619064</v>
      </c>
      <c r="F396" s="48">
        <v>647.1618157</v>
      </c>
      <c r="G396" s="47">
        <f>IF(C396="Pervious",F396*(1-0.25),F396)</f>
        <v>647.1618157</v>
      </c>
      <c r="H396" s="47">
        <v>1684147.9822</v>
      </c>
      <c r="I396" s="47">
        <v>2890.4251457</v>
      </c>
      <c r="J396" s="48">
        <v>431.48698638</v>
      </c>
      <c r="K396" s="47">
        <f>IF(C396="Pervious",J396*(1-0.25),J396)</f>
        <v>431.48698638</v>
      </c>
      <c r="L396" s="47">
        <v>1727211.6461</v>
      </c>
      <c r="M396" s="47">
        <v>641.21699109</v>
      </c>
      <c r="N396" s="49">
        <f t="shared" si="36"/>
        <v>23.094551875219246</v>
      </c>
      <c r="O396" s="50">
        <f t="shared" si="37"/>
        <v>1.0092711588941123</v>
      </c>
      <c r="P396" s="51">
        <f t="shared" si="38"/>
        <v>2626.4868298906576</v>
      </c>
      <c r="Q396" s="49">
        <f t="shared" si="39"/>
        <v>4.507717646075766</v>
      </c>
      <c r="R396" s="50">
        <f t="shared" si="40"/>
        <v>0.6729188283774554</v>
      </c>
      <c r="S396" s="51">
        <f t="shared" si="41"/>
        <v>2693.6460981233918</v>
      </c>
    </row>
    <row r="397" spans="1:19" ht="15">
      <c r="A397" s="39">
        <v>2130905</v>
      </c>
      <c r="B397" s="39" t="s">
        <v>185</v>
      </c>
      <c r="C397" s="39" t="s">
        <v>117</v>
      </c>
      <c r="D397" s="44">
        <v>3</v>
      </c>
      <c r="E397" s="47">
        <v>1345.1951366</v>
      </c>
      <c r="F397" s="48">
        <v>123.35651333</v>
      </c>
      <c r="G397" s="47">
        <f>IF(C397="Pervious",F397*(1-0.25),F397)</f>
        <v>123.35651333</v>
      </c>
      <c r="H397" s="47">
        <v>51621.608012</v>
      </c>
      <c r="I397" s="47">
        <v>262.5443976</v>
      </c>
      <c r="J397" s="48">
        <v>82.246400971</v>
      </c>
      <c r="K397" s="47">
        <f>IF(C397="Pervious",J397*(1-0.25),J397)</f>
        <v>82.246400971</v>
      </c>
      <c r="L397" s="47">
        <v>52941.572529</v>
      </c>
      <c r="M397" s="47">
        <v>167.90100493</v>
      </c>
      <c r="N397" s="49">
        <f t="shared" si="36"/>
        <v>8.011834933095418</v>
      </c>
      <c r="O397" s="50">
        <f t="shared" si="37"/>
        <v>0.7346978857060972</v>
      </c>
      <c r="P397" s="51">
        <f t="shared" si="38"/>
        <v>307.4526446909694</v>
      </c>
      <c r="Q397" s="49">
        <f t="shared" si="39"/>
        <v>1.563685683176572</v>
      </c>
      <c r="R397" s="50">
        <f t="shared" si="40"/>
        <v>0.48985055810291034</v>
      </c>
      <c r="S397" s="51">
        <f t="shared" si="41"/>
        <v>315.3142088165106</v>
      </c>
    </row>
    <row r="398" spans="1:19" ht="15">
      <c r="A398" s="39">
        <v>2130905</v>
      </c>
      <c r="B398" s="39" t="s">
        <v>185</v>
      </c>
      <c r="C398" s="39" t="s">
        <v>118</v>
      </c>
      <c r="D398" s="44">
        <v>4</v>
      </c>
      <c r="E398" s="47">
        <v>246922.20319</v>
      </c>
      <c r="F398" s="48">
        <v>20648.307014</v>
      </c>
      <c r="G398" s="47">
        <f>IF(C398="Pervious",F398*(1-0.25),F398)</f>
        <v>20648.307014</v>
      </c>
      <c r="H398" s="47">
        <v>29767047.861</v>
      </c>
      <c r="I398" s="47">
        <v>148220.67554</v>
      </c>
      <c r="J398" s="48">
        <v>13766.998533</v>
      </c>
      <c r="K398" s="47">
        <f>IF(C398="Pervious",J398*(1-0.25),J398)</f>
        <v>13766.998533</v>
      </c>
      <c r="L398" s="47">
        <v>30528191.275</v>
      </c>
      <c r="M398" s="47">
        <v>13436.800001</v>
      </c>
      <c r="N398" s="49">
        <f t="shared" si="36"/>
        <v>18.376563108152496</v>
      </c>
      <c r="O398" s="50">
        <f t="shared" si="37"/>
        <v>1.5366982475338848</v>
      </c>
      <c r="P398" s="51">
        <f t="shared" si="38"/>
        <v>2215.3375698666846</v>
      </c>
      <c r="Q398" s="49">
        <f t="shared" si="39"/>
        <v>11.030950488878977</v>
      </c>
      <c r="R398" s="50">
        <f t="shared" si="40"/>
        <v>1.024574194151541</v>
      </c>
      <c r="S398" s="51">
        <f t="shared" si="41"/>
        <v>2271.98375154263</v>
      </c>
    </row>
    <row r="399" spans="1:19" ht="15">
      <c r="A399" s="39">
        <v>2130905</v>
      </c>
      <c r="B399" s="39" t="s">
        <v>185</v>
      </c>
      <c r="C399" s="39" t="s">
        <v>119</v>
      </c>
      <c r="D399" s="44">
        <v>5</v>
      </c>
      <c r="E399" s="47">
        <v>282896.50508</v>
      </c>
      <c r="F399" s="48">
        <v>7465.9897104</v>
      </c>
      <c r="G399" s="47">
        <f>IF(C399="Pervious",F399*(1-0.25),F399)</f>
        <v>5599.4922828</v>
      </c>
      <c r="H399" s="47">
        <v>6324483.8797</v>
      </c>
      <c r="I399" s="47">
        <v>144734.69375</v>
      </c>
      <c r="J399" s="48">
        <v>4977.8545679</v>
      </c>
      <c r="K399" s="47">
        <f>IF(C399="Pervious",J399*(1-0.25),J399)</f>
        <v>3733.390925925</v>
      </c>
      <c r="L399" s="47">
        <v>6486200.9325</v>
      </c>
      <c r="M399" s="47">
        <v>22644.2</v>
      </c>
      <c r="N399" s="49">
        <f t="shared" si="36"/>
        <v>12.493111043004388</v>
      </c>
      <c r="O399" s="50">
        <f t="shared" si="37"/>
        <v>0.24728152386924684</v>
      </c>
      <c r="P399" s="51">
        <f t="shared" si="38"/>
        <v>279.29818141952467</v>
      </c>
      <c r="Q399" s="49">
        <f t="shared" si="39"/>
        <v>6.3916894281979495</v>
      </c>
      <c r="R399" s="50">
        <f t="shared" si="40"/>
        <v>0.16487184029133287</v>
      </c>
      <c r="S399" s="51">
        <f t="shared" si="41"/>
        <v>286.4398359182484</v>
      </c>
    </row>
    <row r="400" spans="1:19" ht="15">
      <c r="A400" s="39">
        <v>2130905</v>
      </c>
      <c r="B400" s="39" t="s">
        <v>185</v>
      </c>
      <c r="C400" s="39" t="s">
        <v>120</v>
      </c>
      <c r="D400" s="44">
        <v>6</v>
      </c>
      <c r="E400" s="47">
        <v>529818.70827</v>
      </c>
      <c r="F400" s="48">
        <v>28114.296724400003</v>
      </c>
      <c r="G400" s="47">
        <v>26247.799296800004</v>
      </c>
      <c r="H400" s="47">
        <v>36091531.7407</v>
      </c>
      <c r="I400" s="47">
        <v>292955.36929</v>
      </c>
      <c r="J400" s="48">
        <v>18744.8531009</v>
      </c>
      <c r="K400" s="47">
        <v>17500.389458925</v>
      </c>
      <c r="L400" s="47">
        <v>37014392.207499996</v>
      </c>
      <c r="M400" s="47">
        <v>36081.000001</v>
      </c>
      <c r="N400" s="49">
        <f t="shared" si="36"/>
        <v>14.684147009653717</v>
      </c>
      <c r="O400" s="50">
        <f t="shared" si="37"/>
        <v>0.7274687313564628</v>
      </c>
      <c r="P400" s="51">
        <f t="shared" si="38"/>
        <v>1000.2918915689617</v>
      </c>
      <c r="Q400" s="49">
        <f t="shared" si="39"/>
        <v>8.119380540502775</v>
      </c>
      <c r="R400" s="50">
        <f t="shared" si="40"/>
        <v>0.4850306105274236</v>
      </c>
      <c r="S400" s="51">
        <f t="shared" si="41"/>
        <v>1025.8693552416541</v>
      </c>
    </row>
    <row r="401" spans="1:19" ht="15">
      <c r="A401" s="39">
        <v>2130906</v>
      </c>
      <c r="B401" s="39" t="s">
        <v>186</v>
      </c>
      <c r="C401" s="39" t="s">
        <v>115</v>
      </c>
      <c r="D401" s="44">
        <v>1</v>
      </c>
      <c r="E401" s="47">
        <v>65679.782104</v>
      </c>
      <c r="F401" s="48">
        <v>1376.5691565</v>
      </c>
      <c r="G401" s="47">
        <f>IF(C401="Pervious",F401*(1-0.25),F401)</f>
        <v>1376.5691565</v>
      </c>
      <c r="H401" s="47">
        <v>3637738.4378</v>
      </c>
      <c r="I401" s="47">
        <v>35206.798895</v>
      </c>
      <c r="J401" s="48">
        <v>373.73673645</v>
      </c>
      <c r="K401" s="47">
        <f>IF(C401="Pervious",J401*(1-0.25),J401)</f>
        <v>373.73673645</v>
      </c>
      <c r="L401" s="47">
        <v>1720314.5178</v>
      </c>
      <c r="M401" s="47">
        <v>27153.856432</v>
      </c>
      <c r="N401" s="49">
        <f t="shared" si="36"/>
        <v>2.4188012582477367</v>
      </c>
      <c r="O401" s="50">
        <f t="shared" si="37"/>
        <v>0.05069516221194109</v>
      </c>
      <c r="P401" s="51">
        <f t="shared" si="38"/>
        <v>133.96765379937102</v>
      </c>
      <c r="Q401" s="49">
        <f t="shared" si="39"/>
        <v>1.2965671739175084</v>
      </c>
      <c r="R401" s="50">
        <f t="shared" si="40"/>
        <v>0.013763670636836783</v>
      </c>
      <c r="S401" s="51">
        <f t="shared" si="41"/>
        <v>63.35433503186167</v>
      </c>
    </row>
    <row r="402" spans="1:19" ht="15">
      <c r="A402" s="39">
        <v>2130906</v>
      </c>
      <c r="B402" s="39" t="s">
        <v>186</v>
      </c>
      <c r="C402" s="39" t="s">
        <v>116</v>
      </c>
      <c r="D402" s="44">
        <v>2</v>
      </c>
      <c r="E402" s="47">
        <v>66203.041831</v>
      </c>
      <c r="F402" s="48">
        <v>3023.103836</v>
      </c>
      <c r="G402" s="47">
        <f>IF(C402="Pervious",F402*(1-0.25),F402)</f>
        <v>3023.103836</v>
      </c>
      <c r="H402" s="47">
        <v>6927488.9988</v>
      </c>
      <c r="I402" s="47">
        <v>26862.447534</v>
      </c>
      <c r="J402" s="48">
        <v>820.76876145</v>
      </c>
      <c r="K402" s="47">
        <f>IF(C402="Pervious",J402*(1-0.25),J402)</f>
        <v>820.76876145</v>
      </c>
      <c r="L402" s="47">
        <v>3276062.8892</v>
      </c>
      <c r="M402" s="47">
        <v>3063.3209983</v>
      </c>
      <c r="N402" s="49">
        <f t="shared" si="36"/>
        <v>21.611526140335794</v>
      </c>
      <c r="O402" s="50">
        <f t="shared" si="37"/>
        <v>0.9868713849047099</v>
      </c>
      <c r="P402" s="51">
        <f t="shared" si="38"/>
        <v>2261.4309772447723</v>
      </c>
      <c r="Q402" s="49">
        <f t="shared" si="39"/>
        <v>8.769060620453228</v>
      </c>
      <c r="R402" s="50">
        <f t="shared" si="40"/>
        <v>0.267934298072415</v>
      </c>
      <c r="S402" s="51">
        <f t="shared" si="41"/>
        <v>1069.448122158292</v>
      </c>
    </row>
    <row r="403" spans="1:19" ht="15">
      <c r="A403" s="39">
        <v>2130906</v>
      </c>
      <c r="B403" s="39" t="s">
        <v>186</v>
      </c>
      <c r="C403" s="39" t="s">
        <v>117</v>
      </c>
      <c r="D403" s="44">
        <v>3</v>
      </c>
      <c r="E403" s="47">
        <v>6780.6964534</v>
      </c>
      <c r="F403" s="48">
        <v>642.56129888</v>
      </c>
      <c r="G403" s="47">
        <f>IF(C403="Pervious",F403*(1-0.25),F403)</f>
        <v>642.56129888</v>
      </c>
      <c r="H403" s="47">
        <v>469612.96004</v>
      </c>
      <c r="I403" s="47">
        <v>2820.2783555</v>
      </c>
      <c r="J403" s="48">
        <v>174.45455732</v>
      </c>
      <c r="K403" s="47">
        <f>IF(C403="Pervious",J403*(1-0.25),J403)</f>
        <v>174.45455732</v>
      </c>
      <c r="L403" s="47">
        <v>222083.58482</v>
      </c>
      <c r="M403" s="47">
        <v>845.76399572</v>
      </c>
      <c r="N403" s="49">
        <f t="shared" si="36"/>
        <v>8.017244157606383</v>
      </c>
      <c r="O403" s="50">
        <f t="shared" si="37"/>
        <v>0.7597406630356577</v>
      </c>
      <c r="P403" s="51">
        <f t="shared" si="38"/>
        <v>555.2529575821183</v>
      </c>
      <c r="Q403" s="49">
        <f t="shared" si="39"/>
        <v>3.3345925929361573</v>
      </c>
      <c r="R403" s="50">
        <f t="shared" si="40"/>
        <v>0.2062686023557749</v>
      </c>
      <c r="S403" s="51">
        <f t="shared" si="41"/>
        <v>262.5833990851549</v>
      </c>
    </row>
    <row r="404" spans="1:19" ht="15">
      <c r="A404" s="39">
        <v>2130906</v>
      </c>
      <c r="B404" s="39" t="s">
        <v>186</v>
      </c>
      <c r="C404" s="39" t="s">
        <v>118</v>
      </c>
      <c r="D404" s="44">
        <v>4</v>
      </c>
      <c r="E404" s="47">
        <v>152067.5607</v>
      </c>
      <c r="F404" s="48">
        <v>17868.330211</v>
      </c>
      <c r="G404" s="47">
        <f>IF(C404="Pervious",F404*(1-0.25),F404)</f>
        <v>17868.330211</v>
      </c>
      <c r="H404" s="47">
        <v>20984205.934</v>
      </c>
      <c r="I404" s="47">
        <v>97125.650676</v>
      </c>
      <c r="J404" s="48">
        <v>4851.2284234</v>
      </c>
      <c r="K404" s="47">
        <f>IF(C404="Pervious",J404*(1-0.25),J404)</f>
        <v>4851.2284234</v>
      </c>
      <c r="L404" s="47">
        <v>9923592.5644</v>
      </c>
      <c r="M404" s="47">
        <v>11824.500001</v>
      </c>
      <c r="N404" s="49">
        <f t="shared" si="36"/>
        <v>12.860379778184246</v>
      </c>
      <c r="O404" s="50">
        <f t="shared" si="37"/>
        <v>1.5111277609614675</v>
      </c>
      <c r="P404" s="51">
        <f t="shared" si="38"/>
        <v>1774.6379070764397</v>
      </c>
      <c r="Q404" s="49">
        <f t="shared" si="39"/>
        <v>8.213932992328306</v>
      </c>
      <c r="R404" s="50">
        <f t="shared" si="40"/>
        <v>0.41026922263010956</v>
      </c>
      <c r="S404" s="51">
        <f t="shared" si="41"/>
        <v>839.239930953593</v>
      </c>
    </row>
    <row r="405" spans="1:19" ht="15">
      <c r="A405" s="39">
        <v>2130906</v>
      </c>
      <c r="B405" s="39" t="s">
        <v>186</v>
      </c>
      <c r="C405" s="39" t="s">
        <v>119</v>
      </c>
      <c r="D405" s="44">
        <v>5</v>
      </c>
      <c r="E405" s="47">
        <v>243230.95938</v>
      </c>
      <c r="F405" s="48">
        <v>9525.6331873</v>
      </c>
      <c r="G405" s="47">
        <f>IF(C405="Pervious",F405*(1-0.25),F405)</f>
        <v>7144.2248904749995</v>
      </c>
      <c r="H405" s="47">
        <v>6703770.867</v>
      </c>
      <c r="I405" s="47">
        <v>147751.62501</v>
      </c>
      <c r="J405" s="48">
        <v>2586.197027</v>
      </c>
      <c r="K405" s="47">
        <f>IF(C405="Pervious",J405*(1-0.25),J405)</f>
        <v>1939.6477702500001</v>
      </c>
      <c r="L405" s="47">
        <v>3170264.862</v>
      </c>
      <c r="M405" s="47">
        <v>26383.9</v>
      </c>
      <c r="N405" s="49">
        <f t="shared" si="36"/>
        <v>9.218916057898944</v>
      </c>
      <c r="O405" s="50">
        <f t="shared" si="37"/>
        <v>0.2707797137828372</v>
      </c>
      <c r="P405" s="51">
        <f t="shared" si="38"/>
        <v>254.08566841899793</v>
      </c>
      <c r="Q405" s="49">
        <f t="shared" si="39"/>
        <v>5.600067655274618</v>
      </c>
      <c r="R405" s="50">
        <f t="shared" si="40"/>
        <v>0.07351634027759353</v>
      </c>
      <c r="S405" s="51">
        <f t="shared" si="41"/>
        <v>120.15906905347579</v>
      </c>
    </row>
    <row r="406" spans="1:19" ht="15">
      <c r="A406" s="39">
        <v>2130906</v>
      </c>
      <c r="B406" s="39" t="s">
        <v>186</v>
      </c>
      <c r="C406" s="39" t="s">
        <v>120</v>
      </c>
      <c r="D406" s="44">
        <v>6</v>
      </c>
      <c r="E406" s="47">
        <v>395298.52008</v>
      </c>
      <c r="F406" s="48">
        <v>27393.963398300002</v>
      </c>
      <c r="G406" s="47">
        <v>25012.555101475</v>
      </c>
      <c r="H406" s="47">
        <v>27687976.801</v>
      </c>
      <c r="I406" s="47">
        <v>244877.275686</v>
      </c>
      <c r="J406" s="48">
        <v>7437.4254504</v>
      </c>
      <c r="K406" s="47">
        <v>6790.87619365</v>
      </c>
      <c r="L406" s="47">
        <v>13093857.4264</v>
      </c>
      <c r="M406" s="47">
        <v>38208.400001</v>
      </c>
      <c r="N406" s="49">
        <f t="shared" si="36"/>
        <v>10.34585379313591</v>
      </c>
      <c r="O406" s="50">
        <f t="shared" si="37"/>
        <v>0.6546349781938099</v>
      </c>
      <c r="P406" s="51">
        <f t="shared" si="38"/>
        <v>724.6567979888019</v>
      </c>
      <c r="Q406" s="49">
        <f t="shared" si="39"/>
        <v>6.408990580071163</v>
      </c>
      <c r="R406" s="50">
        <f t="shared" si="40"/>
        <v>0.17773254555208454</v>
      </c>
      <c r="S406" s="51">
        <f t="shared" si="41"/>
        <v>342.69577962064113</v>
      </c>
    </row>
    <row r="407" spans="1:19" ht="15">
      <c r="A407" s="39">
        <v>2130907</v>
      </c>
      <c r="B407" s="39" t="s">
        <v>187</v>
      </c>
      <c r="C407" s="39" t="s">
        <v>115</v>
      </c>
      <c r="D407" s="44">
        <v>1</v>
      </c>
      <c r="E407" s="47">
        <v>119102.53052</v>
      </c>
      <c r="F407" s="48">
        <v>2312.4212586</v>
      </c>
      <c r="G407" s="47">
        <f>IF(C407="Pervious",F407*(1-0.25),F407)</f>
        <v>2312.4212586</v>
      </c>
      <c r="H407" s="47">
        <v>3371053.2773</v>
      </c>
      <c r="I407" s="47">
        <v>0</v>
      </c>
      <c r="J407" s="48">
        <v>0</v>
      </c>
      <c r="K407" s="47">
        <f>IF(C407="Pervious",J407*(1-0.25),J407)</f>
        <v>0</v>
      </c>
      <c r="L407" s="47">
        <v>0</v>
      </c>
      <c r="M407" s="47">
        <v>36676.35508</v>
      </c>
      <c r="N407" s="49">
        <f t="shared" si="36"/>
        <v>3.24739277554186</v>
      </c>
      <c r="O407" s="50">
        <f t="shared" si="37"/>
        <v>0.06304937482353548</v>
      </c>
      <c r="P407" s="51">
        <f t="shared" si="38"/>
        <v>91.91353039163563</v>
      </c>
      <c r="Q407" s="49">
        <f t="shared" si="39"/>
        <v>0</v>
      </c>
      <c r="R407" s="50">
        <f t="shared" si="40"/>
        <v>0</v>
      </c>
      <c r="S407" s="51">
        <f t="shared" si="41"/>
        <v>0</v>
      </c>
    </row>
    <row r="408" spans="1:19" ht="15">
      <c r="A408" s="39">
        <v>2130907</v>
      </c>
      <c r="B408" s="39" t="s">
        <v>187</v>
      </c>
      <c r="C408" s="39" t="s">
        <v>116</v>
      </c>
      <c r="D408" s="44">
        <v>2</v>
      </c>
      <c r="E408" s="47">
        <v>759844.20496</v>
      </c>
      <c r="F408" s="48">
        <v>28398.209733</v>
      </c>
      <c r="G408" s="47">
        <f>IF(C408="Pervious",F408*(1-0.25),F408)</f>
        <v>28398.209733</v>
      </c>
      <c r="H408" s="47">
        <v>25525008.059</v>
      </c>
      <c r="I408" s="47">
        <v>0</v>
      </c>
      <c r="J408" s="48">
        <v>0</v>
      </c>
      <c r="K408" s="47">
        <f>IF(C408="Pervious",J408*(1-0.25),J408)</f>
        <v>0</v>
      </c>
      <c r="L408" s="47">
        <v>0</v>
      </c>
      <c r="M408" s="47">
        <v>27798.063996</v>
      </c>
      <c r="N408" s="49">
        <f t="shared" si="36"/>
        <v>27.334428939703777</v>
      </c>
      <c r="O408" s="50">
        <f t="shared" si="37"/>
        <v>1.0215894796517613</v>
      </c>
      <c r="P408" s="51">
        <f t="shared" si="38"/>
        <v>918.2297034308907</v>
      </c>
      <c r="Q408" s="49">
        <f t="shared" si="39"/>
        <v>0</v>
      </c>
      <c r="R408" s="50">
        <f t="shared" si="40"/>
        <v>0</v>
      </c>
      <c r="S408" s="51">
        <f t="shared" si="41"/>
        <v>0</v>
      </c>
    </row>
    <row r="409" spans="1:19" ht="15">
      <c r="A409" s="39">
        <v>2130907</v>
      </c>
      <c r="B409" s="39" t="s">
        <v>187</v>
      </c>
      <c r="C409" s="39" t="s">
        <v>117</v>
      </c>
      <c r="D409" s="44">
        <v>3</v>
      </c>
      <c r="E409" s="47">
        <v>45513.57687</v>
      </c>
      <c r="F409" s="48">
        <v>4967.25868</v>
      </c>
      <c r="G409" s="47">
        <f>IF(C409="Pervious",F409*(1-0.25),F409)</f>
        <v>4967.25868</v>
      </c>
      <c r="H409" s="47">
        <v>951135.41397</v>
      </c>
      <c r="I409" s="47">
        <v>0</v>
      </c>
      <c r="J409" s="48">
        <v>0</v>
      </c>
      <c r="K409" s="47">
        <f>IF(C409="Pervious",J409*(1-0.25),J409)</f>
        <v>0</v>
      </c>
      <c r="L409" s="47">
        <v>0</v>
      </c>
      <c r="M409" s="47">
        <v>5073.9159068</v>
      </c>
      <c r="N409" s="49">
        <f t="shared" si="36"/>
        <v>8.970108631284814</v>
      </c>
      <c r="O409" s="50">
        <f t="shared" si="37"/>
        <v>0.9789793073517321</v>
      </c>
      <c r="P409" s="51">
        <f t="shared" si="38"/>
        <v>187.45588839880062</v>
      </c>
      <c r="Q409" s="49">
        <f t="shared" si="39"/>
        <v>0</v>
      </c>
      <c r="R409" s="50">
        <f t="shared" si="40"/>
        <v>0</v>
      </c>
      <c r="S409" s="51">
        <f t="shared" si="41"/>
        <v>0</v>
      </c>
    </row>
    <row r="410" spans="1:19" ht="15">
      <c r="A410" s="39">
        <v>2130907</v>
      </c>
      <c r="B410" s="39" t="s">
        <v>187</v>
      </c>
      <c r="C410" s="39" t="s">
        <v>118</v>
      </c>
      <c r="D410" s="44">
        <v>4</v>
      </c>
      <c r="E410" s="47">
        <v>97897.562939</v>
      </c>
      <c r="F410" s="48">
        <v>8820.0728059</v>
      </c>
      <c r="G410" s="47">
        <f>IF(C410="Pervious",F410*(1-0.25),F410)</f>
        <v>8820.0728059</v>
      </c>
      <c r="H410" s="47">
        <v>8476581.6486</v>
      </c>
      <c r="I410" s="47">
        <v>0</v>
      </c>
      <c r="J410" s="48">
        <v>0</v>
      </c>
      <c r="K410" s="47">
        <f>IF(C410="Pervious",J410*(1-0.25),J410)</f>
        <v>0</v>
      </c>
      <c r="L410" s="47">
        <v>0</v>
      </c>
      <c r="M410" s="47">
        <v>5697.8</v>
      </c>
      <c r="N410" s="49">
        <f t="shared" si="36"/>
        <v>17.181642553090665</v>
      </c>
      <c r="O410" s="50">
        <f t="shared" si="37"/>
        <v>1.5479786594650566</v>
      </c>
      <c r="P410" s="51">
        <f t="shared" si="38"/>
        <v>1487.6937850749414</v>
      </c>
      <c r="Q410" s="49">
        <f t="shared" si="39"/>
        <v>0</v>
      </c>
      <c r="R410" s="50">
        <f t="shared" si="40"/>
        <v>0</v>
      </c>
      <c r="S410" s="51">
        <f t="shared" si="41"/>
        <v>0</v>
      </c>
    </row>
    <row r="411" spans="1:19" ht="15">
      <c r="A411" s="39">
        <v>2130907</v>
      </c>
      <c r="B411" s="39" t="s">
        <v>187</v>
      </c>
      <c r="C411" s="39" t="s">
        <v>119</v>
      </c>
      <c r="D411" s="44">
        <v>5</v>
      </c>
      <c r="E411" s="47">
        <v>297806.44639</v>
      </c>
      <c r="F411" s="48">
        <v>10497.834667</v>
      </c>
      <c r="G411" s="47">
        <f>IF(C411="Pervious",F411*(1-0.25),F411)</f>
        <v>7873.376000249999</v>
      </c>
      <c r="H411" s="47">
        <v>5965996.1272</v>
      </c>
      <c r="I411" s="47">
        <v>0</v>
      </c>
      <c r="J411" s="48">
        <v>0</v>
      </c>
      <c r="K411" s="47">
        <f>IF(C411="Pervious",J411*(1-0.25),J411)</f>
        <v>0</v>
      </c>
      <c r="L411" s="47">
        <v>0</v>
      </c>
      <c r="M411" s="47">
        <v>26217.6</v>
      </c>
      <c r="N411" s="49">
        <f t="shared" si="36"/>
        <v>11.35902776722507</v>
      </c>
      <c r="O411" s="50">
        <f t="shared" si="37"/>
        <v>0.30030880020482426</v>
      </c>
      <c r="P411" s="51">
        <f t="shared" si="38"/>
        <v>227.5569131880874</v>
      </c>
      <c r="Q411" s="49">
        <f t="shared" si="39"/>
        <v>0</v>
      </c>
      <c r="R411" s="50">
        <f t="shared" si="40"/>
        <v>0</v>
      </c>
      <c r="S411" s="51">
        <f t="shared" si="41"/>
        <v>0</v>
      </c>
    </row>
    <row r="412" spans="1:19" ht="15">
      <c r="A412" s="39">
        <v>2130907</v>
      </c>
      <c r="B412" s="39" t="s">
        <v>187</v>
      </c>
      <c r="C412" s="39" t="s">
        <v>120</v>
      </c>
      <c r="D412" s="44">
        <v>6</v>
      </c>
      <c r="E412" s="47">
        <v>395704.009329</v>
      </c>
      <c r="F412" s="48">
        <v>19317.9074729</v>
      </c>
      <c r="G412" s="47">
        <v>16693.448806149998</v>
      </c>
      <c r="H412" s="47">
        <v>14442577.7758</v>
      </c>
      <c r="I412" s="47">
        <v>0</v>
      </c>
      <c r="J412" s="48">
        <v>0</v>
      </c>
      <c r="K412" s="47">
        <v>0</v>
      </c>
      <c r="L412" s="47">
        <v>0</v>
      </c>
      <c r="M412" s="47">
        <v>31915.399999999998</v>
      </c>
      <c r="N412" s="49">
        <f t="shared" si="36"/>
        <v>12.398528902316752</v>
      </c>
      <c r="O412" s="50">
        <f t="shared" si="37"/>
        <v>0.5230530968168972</v>
      </c>
      <c r="P412" s="51">
        <f t="shared" si="38"/>
        <v>452.5269235478798</v>
      </c>
      <c r="Q412" s="49">
        <f t="shared" si="39"/>
        <v>0</v>
      </c>
      <c r="R412" s="50">
        <f t="shared" si="40"/>
        <v>0</v>
      </c>
      <c r="S412" s="51">
        <f t="shared" si="41"/>
        <v>0</v>
      </c>
    </row>
    <row r="413" spans="1:19" ht="15">
      <c r="A413" s="39">
        <v>2130908</v>
      </c>
      <c r="B413" s="39" t="s">
        <v>188</v>
      </c>
      <c r="C413" s="39" t="s">
        <v>115</v>
      </c>
      <c r="D413" s="44">
        <v>1</v>
      </c>
      <c r="E413" s="47">
        <v>74850.64063</v>
      </c>
      <c r="F413" s="48">
        <v>1463.9935913</v>
      </c>
      <c r="G413" s="47">
        <f>IF(C413="Pervious",F413*(1-0.25),F413)</f>
        <v>1463.9935913</v>
      </c>
      <c r="H413" s="47">
        <v>3951682</v>
      </c>
      <c r="I413" s="47">
        <v>8444.1552616</v>
      </c>
      <c r="J413" s="48">
        <v>397.47235685</v>
      </c>
      <c r="K413" s="47">
        <f>IF(C413="Pervious",J413*(1-0.25),J413)</f>
        <v>397.47235685</v>
      </c>
      <c r="L413" s="47">
        <v>1868780.8458</v>
      </c>
      <c r="M413" s="47">
        <v>20586.33985</v>
      </c>
      <c r="N413" s="49">
        <f t="shared" si="36"/>
        <v>3.6359372853742133</v>
      </c>
      <c r="O413" s="50">
        <f t="shared" si="37"/>
        <v>0.07111480729295354</v>
      </c>
      <c r="P413" s="51">
        <f t="shared" si="38"/>
        <v>191.95651236662158</v>
      </c>
      <c r="Q413" s="49">
        <f t="shared" si="39"/>
        <v>0.41018244734748227</v>
      </c>
      <c r="R413" s="50">
        <f t="shared" si="40"/>
        <v>0.019307577730968042</v>
      </c>
      <c r="S413" s="51">
        <f t="shared" si="41"/>
        <v>90.77771276568136</v>
      </c>
    </row>
    <row r="414" spans="1:19" ht="15">
      <c r="A414" s="39">
        <v>2130908</v>
      </c>
      <c r="B414" s="39" t="s">
        <v>188</v>
      </c>
      <c r="C414" s="39" t="s">
        <v>116</v>
      </c>
      <c r="D414" s="44">
        <v>2</v>
      </c>
      <c r="E414" s="47">
        <v>367086.60824</v>
      </c>
      <c r="F414" s="48">
        <v>13844.885361</v>
      </c>
      <c r="G414" s="47">
        <f>IF(C414="Pervious",F414*(1-0.25),F414)</f>
        <v>13844.885361</v>
      </c>
      <c r="H414" s="47">
        <v>19027380.742</v>
      </c>
      <c r="I414" s="47">
        <v>41412.28837</v>
      </c>
      <c r="J414" s="48">
        <v>3758.8683771</v>
      </c>
      <c r="K414" s="47">
        <f>IF(C414="Pervious",J414*(1-0.25),J414)</f>
        <v>3758.8683771</v>
      </c>
      <c r="L414" s="47">
        <v>8998194.8639</v>
      </c>
      <c r="M414" s="47">
        <v>13767.628074</v>
      </c>
      <c r="N414" s="49">
        <f t="shared" si="36"/>
        <v>26.663024761196056</v>
      </c>
      <c r="O414" s="50">
        <f t="shared" si="37"/>
        <v>1.0056115175820226</v>
      </c>
      <c r="P414" s="51">
        <f t="shared" si="38"/>
        <v>1382.0376785114481</v>
      </c>
      <c r="Q414" s="49">
        <f t="shared" si="39"/>
        <v>3.0079464775930873</v>
      </c>
      <c r="R414" s="50">
        <f t="shared" si="40"/>
        <v>0.2730222197241497</v>
      </c>
      <c r="S414" s="51">
        <f t="shared" si="41"/>
        <v>653.5762598710073</v>
      </c>
    </row>
    <row r="415" spans="1:19" ht="15">
      <c r="A415" s="39">
        <v>2130908</v>
      </c>
      <c r="B415" s="39" t="s">
        <v>188</v>
      </c>
      <c r="C415" s="39" t="s">
        <v>117</v>
      </c>
      <c r="D415" s="44">
        <v>3</v>
      </c>
      <c r="E415" s="47">
        <v>26354.59933</v>
      </c>
      <c r="F415" s="48">
        <v>2679.6182441</v>
      </c>
      <c r="G415" s="47">
        <f>IF(C415="Pervious",F415*(1-0.25),F415)</f>
        <v>2679.6182441</v>
      </c>
      <c r="H415" s="47">
        <v>1933819.7734</v>
      </c>
      <c r="I415" s="47">
        <v>2973.1519561</v>
      </c>
      <c r="J415" s="48">
        <v>727.51286977</v>
      </c>
      <c r="K415" s="47">
        <f>IF(C415="Pervious",J415*(1-0.25),J415)</f>
        <v>727.51286977</v>
      </c>
      <c r="L415" s="47">
        <v>914518.26127</v>
      </c>
      <c r="M415" s="47">
        <v>2757.7309277</v>
      </c>
      <c r="N415" s="49">
        <f t="shared" si="36"/>
        <v>9.55662463849591</v>
      </c>
      <c r="O415" s="50">
        <f t="shared" si="37"/>
        <v>0.9716750162913292</v>
      </c>
      <c r="P415" s="51">
        <f t="shared" si="38"/>
        <v>701.2358435610114</v>
      </c>
      <c r="Q415" s="49">
        <f t="shared" si="39"/>
        <v>1.0781153180088041</v>
      </c>
      <c r="R415" s="50">
        <f t="shared" si="40"/>
        <v>0.2638085037457804</v>
      </c>
      <c r="S415" s="51">
        <f t="shared" si="41"/>
        <v>331.6198299421204</v>
      </c>
    </row>
    <row r="416" spans="1:19" ht="15">
      <c r="A416" s="39">
        <v>2130908</v>
      </c>
      <c r="B416" s="39" t="s">
        <v>188</v>
      </c>
      <c r="C416" s="39" t="s">
        <v>118</v>
      </c>
      <c r="D416" s="44">
        <v>4</v>
      </c>
      <c r="E416" s="47">
        <v>47098.336187</v>
      </c>
      <c r="F416" s="48">
        <v>4271.0822758</v>
      </c>
      <c r="G416" s="47">
        <f>IF(C416="Pervious",F416*(1-0.25),F416)</f>
        <v>4271.0822758</v>
      </c>
      <c r="H416" s="47">
        <v>5487498.375</v>
      </c>
      <c r="I416" s="47">
        <v>5313.3234396</v>
      </c>
      <c r="J416" s="48">
        <v>1159.5932855</v>
      </c>
      <c r="K416" s="47">
        <f>IF(C416="Pervious",J416*(1-0.25),J416)</f>
        <v>1159.5932855</v>
      </c>
      <c r="L416" s="47">
        <v>2595080.2353</v>
      </c>
      <c r="M416" s="47">
        <v>2755</v>
      </c>
      <c r="N416" s="49">
        <f t="shared" si="36"/>
        <v>17.095584822867515</v>
      </c>
      <c r="O416" s="50">
        <f t="shared" si="37"/>
        <v>1.550302096479129</v>
      </c>
      <c r="P416" s="51">
        <f t="shared" si="38"/>
        <v>1991.8324410163339</v>
      </c>
      <c r="Q416" s="49">
        <f t="shared" si="39"/>
        <v>1.9286110488566242</v>
      </c>
      <c r="R416" s="50">
        <f t="shared" si="40"/>
        <v>0.4209050038112523</v>
      </c>
      <c r="S416" s="51">
        <f t="shared" si="41"/>
        <v>941.9528984754991</v>
      </c>
    </row>
    <row r="417" spans="1:19" ht="15">
      <c r="A417" s="39">
        <v>2130908</v>
      </c>
      <c r="B417" s="39" t="s">
        <v>188</v>
      </c>
      <c r="C417" s="39" t="s">
        <v>119</v>
      </c>
      <c r="D417" s="44">
        <v>5</v>
      </c>
      <c r="E417" s="47">
        <v>158417.78027</v>
      </c>
      <c r="F417" s="48">
        <v>5587.5191045</v>
      </c>
      <c r="G417" s="47">
        <f>IF(C417="Pervious",F417*(1-0.25),F417)</f>
        <v>4190.639328375</v>
      </c>
      <c r="H417" s="47">
        <v>4257194.8125</v>
      </c>
      <c r="I417" s="47">
        <v>17871.648413</v>
      </c>
      <c r="J417" s="48">
        <v>1517.0041731</v>
      </c>
      <c r="K417" s="47">
        <f>IF(C417="Pervious",J417*(1-0.25),J417)</f>
        <v>1137.7531298249999</v>
      </c>
      <c r="L417" s="47">
        <v>2013260.2072</v>
      </c>
      <c r="M417" s="47">
        <v>13973</v>
      </c>
      <c r="N417" s="49">
        <f t="shared" si="36"/>
        <v>11.337420759321548</v>
      </c>
      <c r="O417" s="50">
        <f t="shared" si="37"/>
        <v>0.29990977802726687</v>
      </c>
      <c r="P417" s="51">
        <f t="shared" si="38"/>
        <v>304.6729272525585</v>
      </c>
      <c r="Q417" s="49">
        <f t="shared" si="39"/>
        <v>1.279012983110284</v>
      </c>
      <c r="R417" s="50">
        <f t="shared" si="40"/>
        <v>0.08142511485185715</v>
      </c>
      <c r="S417" s="51">
        <f t="shared" si="41"/>
        <v>144.0821732770343</v>
      </c>
    </row>
    <row r="418" spans="1:19" ht="15">
      <c r="A418" s="39">
        <v>2130908</v>
      </c>
      <c r="B418" s="39" t="s">
        <v>188</v>
      </c>
      <c r="C418" s="39" t="s">
        <v>120</v>
      </c>
      <c r="D418" s="44">
        <v>6</v>
      </c>
      <c r="E418" s="47">
        <v>205516.116457</v>
      </c>
      <c r="F418" s="48">
        <v>9858.6013803</v>
      </c>
      <c r="G418" s="47">
        <v>8461.721604175</v>
      </c>
      <c r="H418" s="47">
        <v>9744693.1875</v>
      </c>
      <c r="I418" s="47">
        <v>23184.9718526</v>
      </c>
      <c r="J418" s="48">
        <v>2676.5974586</v>
      </c>
      <c r="K418" s="47">
        <v>2297.3464153249997</v>
      </c>
      <c r="L418" s="47">
        <v>4608340.4425</v>
      </c>
      <c r="M418" s="47">
        <v>16728</v>
      </c>
      <c r="N418" s="49">
        <f t="shared" si="36"/>
        <v>12.285755407520325</v>
      </c>
      <c r="O418" s="50">
        <f t="shared" si="37"/>
        <v>0.5058417984322693</v>
      </c>
      <c r="P418" s="51">
        <f t="shared" si="38"/>
        <v>582.5378519548063</v>
      </c>
      <c r="Q418" s="49">
        <f t="shared" si="39"/>
        <v>1.3859978391080823</v>
      </c>
      <c r="R418" s="50">
        <f t="shared" si="40"/>
        <v>0.137335390681791</v>
      </c>
      <c r="S418" s="51">
        <f t="shared" si="41"/>
        <v>275.4866357305117</v>
      </c>
    </row>
    <row r="419" spans="1:19" ht="15">
      <c r="A419" s="39">
        <v>2131001</v>
      </c>
      <c r="B419" s="39" t="s">
        <v>189</v>
      </c>
      <c r="C419" s="39" t="s">
        <v>115</v>
      </c>
      <c r="D419" s="44">
        <v>1</v>
      </c>
      <c r="E419" s="47">
        <v>12287.636399</v>
      </c>
      <c r="F419" s="48">
        <v>408.80022242</v>
      </c>
      <c r="G419" s="47">
        <f>IF(C419="Pervious",F419*(1-0.25),F419)</f>
        <v>408.80022242</v>
      </c>
      <c r="H419" s="47">
        <v>229505.91601</v>
      </c>
      <c r="I419" s="47">
        <v>12287.636399</v>
      </c>
      <c r="J419" s="48">
        <v>408.80022242</v>
      </c>
      <c r="K419" s="47">
        <f>IF(C419="Pervious",J419*(1-0.25),J419)</f>
        <v>408.80022242</v>
      </c>
      <c r="L419" s="47">
        <v>229505.91601</v>
      </c>
      <c r="M419" s="47">
        <v>6925.7350006</v>
      </c>
      <c r="N419" s="49">
        <f t="shared" si="36"/>
        <v>1.7741996189480946</v>
      </c>
      <c r="O419" s="50">
        <f t="shared" si="37"/>
        <v>0.05902625820719162</v>
      </c>
      <c r="P419" s="51">
        <f t="shared" si="38"/>
        <v>33.138131330482196</v>
      </c>
      <c r="Q419" s="49">
        <f t="shared" si="39"/>
        <v>1.7741996189480946</v>
      </c>
      <c r="R419" s="50">
        <f t="shared" si="40"/>
        <v>0.05902625820719162</v>
      </c>
      <c r="S419" s="51">
        <f t="shared" si="41"/>
        <v>33.138131330482196</v>
      </c>
    </row>
    <row r="420" spans="1:19" ht="15">
      <c r="A420" s="39">
        <v>2131001</v>
      </c>
      <c r="B420" s="39" t="s">
        <v>189</v>
      </c>
      <c r="C420" s="39" t="s">
        <v>116</v>
      </c>
      <c r="D420" s="44">
        <v>2</v>
      </c>
      <c r="E420" s="47">
        <v>1634.5842055</v>
      </c>
      <c r="F420" s="48">
        <v>133.28034721</v>
      </c>
      <c r="G420" s="47">
        <f>IF(C420="Pervious",F420*(1-0.25),F420)</f>
        <v>133.28034721</v>
      </c>
      <c r="H420" s="47">
        <v>125272.32921</v>
      </c>
      <c r="I420" s="47">
        <v>1634.5842055</v>
      </c>
      <c r="J420" s="48">
        <v>133.28034721</v>
      </c>
      <c r="K420" s="47">
        <f>IF(C420="Pervious",J420*(1-0.25),J420)</f>
        <v>133.28034721</v>
      </c>
      <c r="L420" s="47">
        <v>125272.32921</v>
      </c>
      <c r="M420" s="47">
        <v>153.65500018</v>
      </c>
      <c r="N420" s="49">
        <f t="shared" si="36"/>
        <v>10.63801505701186</v>
      </c>
      <c r="O420" s="50">
        <f t="shared" si="37"/>
        <v>0.8674000003505776</v>
      </c>
      <c r="P420" s="51">
        <f t="shared" si="38"/>
        <v>815.2831281979046</v>
      </c>
      <c r="Q420" s="49">
        <f t="shared" si="39"/>
        <v>10.63801505701186</v>
      </c>
      <c r="R420" s="50">
        <f t="shared" si="40"/>
        <v>0.8674000003505776</v>
      </c>
      <c r="S420" s="51">
        <f t="shared" si="41"/>
        <v>815.2831281979046</v>
      </c>
    </row>
    <row r="421" spans="1:19" ht="15">
      <c r="A421" s="39">
        <v>2131001</v>
      </c>
      <c r="B421" s="39" t="s">
        <v>189</v>
      </c>
      <c r="C421" s="39" t="s">
        <v>117</v>
      </c>
      <c r="D421" s="44">
        <v>3</v>
      </c>
      <c r="E421" s="47">
        <v>215.10660834</v>
      </c>
      <c r="F421" s="48">
        <v>31.236457313</v>
      </c>
      <c r="G421" s="47">
        <f>IF(C421="Pervious",F421*(1-0.25),F421)</f>
        <v>31.236457313</v>
      </c>
      <c r="H421" s="47">
        <v>3487.3784932</v>
      </c>
      <c r="I421" s="47">
        <v>215.10660834</v>
      </c>
      <c r="J421" s="48">
        <v>31.236457313</v>
      </c>
      <c r="K421" s="47">
        <f>IF(C421="Pervious",J421*(1-0.25),J421)</f>
        <v>31.236457313</v>
      </c>
      <c r="L421" s="47">
        <v>3487.3784932</v>
      </c>
      <c r="M421" s="47">
        <v>49.153000461</v>
      </c>
      <c r="N421" s="49">
        <f t="shared" si="36"/>
        <v>4.376266073739982</v>
      </c>
      <c r="O421" s="50">
        <f t="shared" si="37"/>
        <v>0.6354944158044692</v>
      </c>
      <c r="P421" s="51">
        <f t="shared" si="38"/>
        <v>70.9494529426953</v>
      </c>
      <c r="Q421" s="49">
        <f t="shared" si="39"/>
        <v>4.376266073739982</v>
      </c>
      <c r="R421" s="50">
        <f t="shared" si="40"/>
        <v>0.6354944158044692</v>
      </c>
      <c r="S421" s="51">
        <f t="shared" si="41"/>
        <v>70.9494529426953</v>
      </c>
    </row>
    <row r="422" spans="1:19" ht="15">
      <c r="A422" s="39">
        <v>2131001</v>
      </c>
      <c r="B422" s="39" t="s">
        <v>189</v>
      </c>
      <c r="C422" s="39" t="s">
        <v>118</v>
      </c>
      <c r="D422" s="44">
        <v>4</v>
      </c>
      <c r="E422" s="47">
        <v>39318.279191</v>
      </c>
      <c r="F422" s="48">
        <v>6084.9403292</v>
      </c>
      <c r="G422" s="47">
        <f>IF(C422="Pervious",F422*(1-0.25),F422)</f>
        <v>6084.9403292</v>
      </c>
      <c r="H422" s="47">
        <v>2464018.9612</v>
      </c>
      <c r="I422" s="47">
        <v>39318.279191</v>
      </c>
      <c r="J422" s="48">
        <v>6084.9403292</v>
      </c>
      <c r="K422" s="47">
        <f>IF(C422="Pervious",J422*(1-0.25),J422)</f>
        <v>6084.9403292</v>
      </c>
      <c r="L422" s="47">
        <v>2464018.9612</v>
      </c>
      <c r="M422" s="47">
        <v>4054.0999986</v>
      </c>
      <c r="N422" s="49">
        <f t="shared" si="36"/>
        <v>9.698398955274355</v>
      </c>
      <c r="O422" s="50">
        <f t="shared" si="37"/>
        <v>1.5009349377916945</v>
      </c>
      <c r="P422" s="51">
        <f t="shared" si="38"/>
        <v>607.784455748723</v>
      </c>
      <c r="Q422" s="49">
        <f t="shared" si="39"/>
        <v>9.698398955274355</v>
      </c>
      <c r="R422" s="50">
        <f t="shared" si="40"/>
        <v>1.5009349377916945</v>
      </c>
      <c r="S422" s="51">
        <f t="shared" si="41"/>
        <v>607.784455748723</v>
      </c>
    </row>
    <row r="423" spans="1:19" ht="15">
      <c r="A423" s="39">
        <v>2131001</v>
      </c>
      <c r="B423" s="39" t="s">
        <v>189</v>
      </c>
      <c r="C423" s="39" t="s">
        <v>119</v>
      </c>
      <c r="D423" s="44">
        <v>5</v>
      </c>
      <c r="E423" s="47">
        <v>90276.687897</v>
      </c>
      <c r="F423" s="48">
        <v>5944.418496</v>
      </c>
      <c r="G423" s="47">
        <f>IF(C423="Pervious",F423*(1-0.25),F423)</f>
        <v>4458.313872000001</v>
      </c>
      <c r="H423" s="47">
        <v>1010297.8193</v>
      </c>
      <c r="I423" s="47">
        <v>90276.687897</v>
      </c>
      <c r="J423" s="48">
        <v>5944.418496</v>
      </c>
      <c r="K423" s="47">
        <f>IF(C423="Pervious",J423*(1-0.25),J423)</f>
        <v>4458.313872000001</v>
      </c>
      <c r="L423" s="47">
        <v>1010297.8193</v>
      </c>
      <c r="M423" s="47">
        <v>10831.399999</v>
      </c>
      <c r="N423" s="49">
        <f t="shared" si="36"/>
        <v>8.334720156705018</v>
      </c>
      <c r="O423" s="50">
        <f t="shared" si="37"/>
        <v>0.4116101217212559</v>
      </c>
      <c r="P423" s="51">
        <f t="shared" si="38"/>
        <v>93.27490623495346</v>
      </c>
      <c r="Q423" s="49">
        <f t="shared" si="39"/>
        <v>8.334720156705018</v>
      </c>
      <c r="R423" s="50">
        <f t="shared" si="40"/>
        <v>0.4116101217212559</v>
      </c>
      <c r="S423" s="51">
        <f t="shared" si="41"/>
        <v>93.27490623495346</v>
      </c>
    </row>
    <row r="424" spans="1:19" ht="15">
      <c r="A424" s="39">
        <v>2131001</v>
      </c>
      <c r="B424" s="39" t="s">
        <v>189</v>
      </c>
      <c r="C424" s="39" t="s">
        <v>120</v>
      </c>
      <c r="D424" s="44">
        <v>6</v>
      </c>
      <c r="E424" s="47">
        <v>129594.967088</v>
      </c>
      <c r="F424" s="48">
        <v>12029.3588252</v>
      </c>
      <c r="G424" s="47">
        <v>10543.254201200001</v>
      </c>
      <c r="H424" s="47">
        <v>3474316.7805</v>
      </c>
      <c r="I424" s="47">
        <v>129594.967088</v>
      </c>
      <c r="J424" s="48">
        <v>12029.3588252</v>
      </c>
      <c r="K424" s="47">
        <v>10543.254201200001</v>
      </c>
      <c r="L424" s="47">
        <v>3474316.7805</v>
      </c>
      <c r="M424" s="47">
        <v>14885.4999976</v>
      </c>
      <c r="N424" s="49">
        <f t="shared" si="36"/>
        <v>8.706121199079284</v>
      </c>
      <c r="O424" s="50">
        <f t="shared" si="37"/>
        <v>0.7082902289409088</v>
      </c>
      <c r="P424" s="51">
        <f t="shared" si="38"/>
        <v>233.40275980384715</v>
      </c>
      <c r="Q424" s="49">
        <f t="shared" si="39"/>
        <v>8.706121199079284</v>
      </c>
      <c r="R424" s="50">
        <f t="shared" si="40"/>
        <v>0.7082902289409088</v>
      </c>
      <c r="S424" s="51">
        <f t="shared" si="41"/>
        <v>233.40275980384715</v>
      </c>
    </row>
    <row r="425" spans="1:19" ht="15">
      <c r="A425" s="39">
        <v>2131002</v>
      </c>
      <c r="B425" s="39" t="s">
        <v>190</v>
      </c>
      <c r="C425" s="39" t="s">
        <v>115</v>
      </c>
      <c r="D425" s="44">
        <v>1</v>
      </c>
      <c r="E425" s="47">
        <v>33267.344423</v>
      </c>
      <c r="F425" s="48">
        <v>1106.4003402</v>
      </c>
      <c r="G425" s="47">
        <f>IF(C425="Pervious",F425*(1-0.25),F425)</f>
        <v>1106.4003402</v>
      </c>
      <c r="H425" s="47">
        <v>572765.1841</v>
      </c>
      <c r="I425" s="47">
        <v>33267.344423</v>
      </c>
      <c r="J425" s="48">
        <v>1106.4003402</v>
      </c>
      <c r="K425" s="47">
        <f>IF(C425="Pervious",J425*(1-0.25),J425)</f>
        <v>1106.4003402</v>
      </c>
      <c r="L425" s="47">
        <v>572765.1841</v>
      </c>
      <c r="M425" s="47">
        <v>18753.973191</v>
      </c>
      <c r="N425" s="49">
        <f t="shared" si="36"/>
        <v>1.7738824772856636</v>
      </c>
      <c r="O425" s="50">
        <f t="shared" si="37"/>
        <v>0.05899551678632876</v>
      </c>
      <c r="P425" s="51">
        <f t="shared" si="38"/>
        <v>30.541004738924816</v>
      </c>
      <c r="Q425" s="49">
        <f t="shared" si="39"/>
        <v>1.7738824772856636</v>
      </c>
      <c r="R425" s="50">
        <f t="shared" si="40"/>
        <v>0.05899551678632876</v>
      </c>
      <c r="S425" s="51">
        <f t="shared" si="41"/>
        <v>30.541004738924816</v>
      </c>
    </row>
    <row r="426" spans="1:19" ht="15">
      <c r="A426" s="39">
        <v>2131002</v>
      </c>
      <c r="B426" s="39" t="s">
        <v>190</v>
      </c>
      <c r="C426" s="39" t="s">
        <v>116</v>
      </c>
      <c r="D426" s="44">
        <v>2</v>
      </c>
      <c r="E426" s="47">
        <v>11328.673905</v>
      </c>
      <c r="F426" s="48">
        <v>923.99987168</v>
      </c>
      <c r="G426" s="47">
        <f>IF(C426="Pervious",F426*(1-0.25),F426)</f>
        <v>923.99987168</v>
      </c>
      <c r="H426" s="47">
        <v>789342.87353</v>
      </c>
      <c r="I426" s="47">
        <v>11328.673905</v>
      </c>
      <c r="J426" s="48">
        <v>923.99987168</v>
      </c>
      <c r="K426" s="47">
        <f>IF(C426="Pervious",J426*(1-0.25),J426)</f>
        <v>923.99987168</v>
      </c>
      <c r="L426" s="47">
        <v>789342.87353</v>
      </c>
      <c r="M426" s="47">
        <v>1064.6990108</v>
      </c>
      <c r="N426" s="49">
        <f t="shared" si="36"/>
        <v>10.640259632145044</v>
      </c>
      <c r="O426" s="50">
        <f t="shared" si="37"/>
        <v>0.8678507844068714</v>
      </c>
      <c r="P426" s="51">
        <f t="shared" si="38"/>
        <v>741.3765444723188</v>
      </c>
      <c r="Q426" s="49">
        <f t="shared" si="39"/>
        <v>10.640259632145044</v>
      </c>
      <c r="R426" s="50">
        <f t="shared" si="40"/>
        <v>0.8678507844068714</v>
      </c>
      <c r="S426" s="51">
        <f t="shared" si="41"/>
        <v>741.3765444723188</v>
      </c>
    </row>
    <row r="427" spans="1:19" ht="15">
      <c r="A427" s="39">
        <v>2131002</v>
      </c>
      <c r="B427" s="39" t="s">
        <v>190</v>
      </c>
      <c r="C427" s="39" t="s">
        <v>117</v>
      </c>
      <c r="D427" s="44">
        <v>3</v>
      </c>
      <c r="E427" s="47">
        <v>1490.5751931</v>
      </c>
      <c r="F427" s="48">
        <v>216.42397584</v>
      </c>
      <c r="G427" s="47">
        <f>IF(C427="Pervious",F427*(1-0.25),F427)</f>
        <v>216.42397584</v>
      </c>
      <c r="H427" s="47">
        <v>23664.490074</v>
      </c>
      <c r="I427" s="47">
        <v>1490.5751931</v>
      </c>
      <c r="J427" s="48">
        <v>216.42397584</v>
      </c>
      <c r="K427" s="47">
        <f>IF(C427="Pervious",J427*(1-0.25),J427)</f>
        <v>216.42397584</v>
      </c>
      <c r="L427" s="47">
        <v>23664.490074</v>
      </c>
      <c r="M427" s="47">
        <v>340.58299879</v>
      </c>
      <c r="N427" s="49">
        <f t="shared" si="36"/>
        <v>4.376540221900722</v>
      </c>
      <c r="O427" s="50">
        <f t="shared" si="37"/>
        <v>0.6354514952563585</v>
      </c>
      <c r="P427" s="51">
        <f t="shared" si="38"/>
        <v>69.4822999329784</v>
      </c>
      <c r="Q427" s="49">
        <f t="shared" si="39"/>
        <v>4.376540221900722</v>
      </c>
      <c r="R427" s="50">
        <f t="shared" si="40"/>
        <v>0.6354514952563585</v>
      </c>
      <c r="S427" s="51">
        <f t="shared" si="41"/>
        <v>69.4822999329784</v>
      </c>
    </row>
    <row r="428" spans="1:19" ht="15">
      <c r="A428" s="39">
        <v>2131002</v>
      </c>
      <c r="B428" s="39" t="s">
        <v>190</v>
      </c>
      <c r="C428" s="39" t="s">
        <v>118</v>
      </c>
      <c r="D428" s="44">
        <v>4</v>
      </c>
      <c r="E428" s="47">
        <v>69397.893798</v>
      </c>
      <c r="F428" s="48">
        <v>10740.148608</v>
      </c>
      <c r="G428" s="47">
        <f>IF(C428="Pervious",F428*(1-0.25),F428)</f>
        <v>10740.148608</v>
      </c>
      <c r="H428" s="47">
        <v>3921397.6831</v>
      </c>
      <c r="I428" s="47">
        <v>69397.893798</v>
      </c>
      <c r="J428" s="48">
        <v>10740.148608</v>
      </c>
      <c r="K428" s="47">
        <f>IF(C428="Pervious",J428*(1-0.25),J428)</f>
        <v>10740.148608</v>
      </c>
      <c r="L428" s="47">
        <v>3921397.6831</v>
      </c>
      <c r="M428" s="47">
        <v>7155.5999996</v>
      </c>
      <c r="N428" s="49">
        <f t="shared" si="36"/>
        <v>9.698403180988228</v>
      </c>
      <c r="O428" s="50">
        <f t="shared" si="37"/>
        <v>1.5009431226732037</v>
      </c>
      <c r="P428" s="51">
        <f t="shared" si="38"/>
        <v>548.0180115321157</v>
      </c>
      <c r="Q428" s="49">
        <f t="shared" si="39"/>
        <v>9.698403180988228</v>
      </c>
      <c r="R428" s="50">
        <f t="shared" si="40"/>
        <v>1.5009431226732037</v>
      </c>
      <c r="S428" s="51">
        <f t="shared" si="41"/>
        <v>548.0180115321157</v>
      </c>
    </row>
    <row r="429" spans="1:19" ht="15">
      <c r="A429" s="39">
        <v>2131002</v>
      </c>
      <c r="B429" s="39" t="s">
        <v>190</v>
      </c>
      <c r="C429" s="39" t="s">
        <v>119</v>
      </c>
      <c r="D429" s="44">
        <v>5</v>
      </c>
      <c r="E429" s="47">
        <v>138748.98224</v>
      </c>
      <c r="F429" s="48">
        <v>9135.6242474</v>
      </c>
      <c r="G429" s="47">
        <f>IF(C429="Pervious",F429*(1-0.25),F429)</f>
        <v>6851.718185549999</v>
      </c>
      <c r="H429" s="47">
        <v>1376052.7797</v>
      </c>
      <c r="I429" s="47">
        <v>138748.98224</v>
      </c>
      <c r="J429" s="48">
        <v>9135.6242474</v>
      </c>
      <c r="K429" s="47">
        <f>IF(C429="Pervious",J429*(1-0.25),J429)</f>
        <v>6851.718185549999</v>
      </c>
      <c r="L429" s="47">
        <v>1376052.7797</v>
      </c>
      <c r="M429" s="47">
        <v>16647.800002</v>
      </c>
      <c r="N429" s="49">
        <f t="shared" si="36"/>
        <v>8.334373444138642</v>
      </c>
      <c r="O429" s="50">
        <f t="shared" si="37"/>
        <v>0.41156898717709617</v>
      </c>
      <c r="P429" s="51">
        <f t="shared" si="38"/>
        <v>82.65673419519015</v>
      </c>
      <c r="Q429" s="49">
        <f t="shared" si="39"/>
        <v>8.334373444138642</v>
      </c>
      <c r="R429" s="50">
        <f t="shared" si="40"/>
        <v>0.41156898717709617</v>
      </c>
      <c r="S429" s="51">
        <f t="shared" si="41"/>
        <v>82.65673419519015</v>
      </c>
    </row>
    <row r="430" spans="1:19" ht="15">
      <c r="A430" s="39">
        <v>2131002</v>
      </c>
      <c r="B430" s="39" t="s">
        <v>190</v>
      </c>
      <c r="C430" s="39" t="s">
        <v>120</v>
      </c>
      <c r="D430" s="44">
        <v>6</v>
      </c>
      <c r="E430" s="47">
        <v>208146.87603800002</v>
      </c>
      <c r="F430" s="48">
        <v>19875.7728554</v>
      </c>
      <c r="G430" s="47">
        <v>17591.866793549998</v>
      </c>
      <c r="H430" s="47">
        <v>5297450.4628</v>
      </c>
      <c r="I430" s="47">
        <v>208146.87603800002</v>
      </c>
      <c r="J430" s="48">
        <v>19875.7728554</v>
      </c>
      <c r="K430" s="47">
        <v>17591.866793549998</v>
      </c>
      <c r="L430" s="47">
        <v>5297450.4628</v>
      </c>
      <c r="M430" s="47">
        <v>23803.4000016</v>
      </c>
      <c r="N430" s="49">
        <f t="shared" si="36"/>
        <v>8.744417857281269</v>
      </c>
      <c r="O430" s="50">
        <f t="shared" si="37"/>
        <v>0.7390484885506912</v>
      </c>
      <c r="P430" s="51">
        <f t="shared" si="38"/>
        <v>222.55015932362267</v>
      </c>
      <c r="Q430" s="49">
        <f t="shared" si="39"/>
        <v>8.744417857281269</v>
      </c>
      <c r="R430" s="50">
        <f t="shared" si="40"/>
        <v>0.7390484885506912</v>
      </c>
      <c r="S430" s="51">
        <f t="shared" si="41"/>
        <v>222.55015932362267</v>
      </c>
    </row>
    <row r="431" spans="1:19" ht="15">
      <c r="A431" s="39">
        <v>2131003</v>
      </c>
      <c r="B431" s="39" t="s">
        <v>191</v>
      </c>
      <c r="C431" s="39" t="s">
        <v>115</v>
      </c>
      <c r="D431" s="44">
        <v>1</v>
      </c>
      <c r="E431" s="47">
        <v>36135.404173</v>
      </c>
      <c r="F431" s="48">
        <v>1202.1969718</v>
      </c>
      <c r="G431" s="47">
        <f>IF(C431="Pervious",F431*(1-0.25),F431)</f>
        <v>1202.1969718</v>
      </c>
      <c r="H431" s="47">
        <v>442184.63281</v>
      </c>
      <c r="I431" s="47">
        <v>36135.404173</v>
      </c>
      <c r="J431" s="48">
        <v>1202.1969718</v>
      </c>
      <c r="K431" s="47">
        <f>IF(C431="Pervious",J431*(1-0.25),J431)</f>
        <v>1202.1969718</v>
      </c>
      <c r="L431" s="47">
        <v>442184.63281</v>
      </c>
      <c r="M431" s="47">
        <v>20367.152708</v>
      </c>
      <c r="N431" s="49">
        <f t="shared" si="36"/>
        <v>1.7742000902662451</v>
      </c>
      <c r="O431" s="50">
        <f t="shared" si="37"/>
        <v>0.059026265921195246</v>
      </c>
      <c r="P431" s="51">
        <f t="shared" si="38"/>
        <v>21.7106749848404</v>
      </c>
      <c r="Q431" s="49">
        <f t="shared" si="39"/>
        <v>1.7742000902662451</v>
      </c>
      <c r="R431" s="50">
        <f t="shared" si="40"/>
        <v>0.059026265921195246</v>
      </c>
      <c r="S431" s="51">
        <f t="shared" si="41"/>
        <v>21.7106749848404</v>
      </c>
    </row>
    <row r="432" spans="1:19" ht="15">
      <c r="A432" s="39">
        <v>2131003</v>
      </c>
      <c r="B432" s="39" t="s">
        <v>191</v>
      </c>
      <c r="C432" s="39" t="s">
        <v>116</v>
      </c>
      <c r="D432" s="44">
        <v>2</v>
      </c>
      <c r="E432" s="47">
        <v>17226.202693</v>
      </c>
      <c r="F432" s="48">
        <v>1404.5885347</v>
      </c>
      <c r="G432" s="47">
        <f>IF(C432="Pervious",F432*(1-0.25),F432)</f>
        <v>1404.5885347</v>
      </c>
      <c r="H432" s="47">
        <v>710288.67847</v>
      </c>
      <c r="I432" s="47">
        <v>17226.202693</v>
      </c>
      <c r="J432" s="48">
        <v>1404.5885347</v>
      </c>
      <c r="K432" s="47">
        <f>IF(C432="Pervious",J432*(1-0.25),J432)</f>
        <v>1404.5885347</v>
      </c>
      <c r="L432" s="47">
        <v>710288.67847</v>
      </c>
      <c r="M432" s="47">
        <v>1619.3099854</v>
      </c>
      <c r="N432" s="49">
        <f t="shared" si="36"/>
        <v>10.637989543888846</v>
      </c>
      <c r="O432" s="50">
        <f t="shared" si="37"/>
        <v>0.8673994154078166</v>
      </c>
      <c r="P432" s="51">
        <f t="shared" si="38"/>
        <v>438.63663219154756</v>
      </c>
      <c r="Q432" s="49">
        <f t="shared" si="39"/>
        <v>10.637989543888846</v>
      </c>
      <c r="R432" s="50">
        <f t="shared" si="40"/>
        <v>0.8673994154078166</v>
      </c>
      <c r="S432" s="51">
        <f t="shared" si="41"/>
        <v>438.63663219154756</v>
      </c>
    </row>
    <row r="433" spans="1:19" ht="15">
      <c r="A433" s="39">
        <v>2131003</v>
      </c>
      <c r="B433" s="39" t="s">
        <v>191</v>
      </c>
      <c r="C433" s="39" t="s">
        <v>117</v>
      </c>
      <c r="D433" s="44">
        <v>3</v>
      </c>
      <c r="E433" s="47">
        <v>2266.8140502</v>
      </c>
      <c r="F433" s="48">
        <v>329.16951346</v>
      </c>
      <c r="G433" s="47">
        <f>IF(C433="Pervious",F433*(1-0.25),F433)</f>
        <v>329.16951346</v>
      </c>
      <c r="H433" s="47">
        <v>20011.128251</v>
      </c>
      <c r="I433" s="47">
        <v>2266.8140502</v>
      </c>
      <c r="J433" s="48">
        <v>329.16951346</v>
      </c>
      <c r="K433" s="47">
        <f>IF(C433="Pervious",J433*(1-0.25),J433)</f>
        <v>329.16951346</v>
      </c>
      <c r="L433" s="47">
        <v>20011.128251</v>
      </c>
      <c r="M433" s="47">
        <v>517.99701371</v>
      </c>
      <c r="N433" s="49">
        <f t="shared" si="36"/>
        <v>4.376114128466912</v>
      </c>
      <c r="O433" s="50">
        <f t="shared" si="37"/>
        <v>0.6354660446831941</v>
      </c>
      <c r="P433" s="51">
        <f t="shared" si="38"/>
        <v>38.63174443357545</v>
      </c>
      <c r="Q433" s="49">
        <f t="shared" si="39"/>
        <v>4.376114128466912</v>
      </c>
      <c r="R433" s="50">
        <f t="shared" si="40"/>
        <v>0.6354660446831941</v>
      </c>
      <c r="S433" s="51">
        <f t="shared" si="41"/>
        <v>38.63174443357545</v>
      </c>
    </row>
    <row r="434" spans="1:19" ht="15">
      <c r="A434" s="39">
        <v>2131003</v>
      </c>
      <c r="B434" s="39" t="s">
        <v>191</v>
      </c>
      <c r="C434" s="39" t="s">
        <v>118</v>
      </c>
      <c r="D434" s="44">
        <v>4</v>
      </c>
      <c r="E434" s="47">
        <v>38442.507154</v>
      </c>
      <c r="F434" s="48">
        <v>5949.4070663</v>
      </c>
      <c r="G434" s="47">
        <f>IF(C434="Pervious",F434*(1-0.25),F434)</f>
        <v>5949.4070663</v>
      </c>
      <c r="H434" s="47">
        <v>2260476.1252</v>
      </c>
      <c r="I434" s="47">
        <v>38442.507154</v>
      </c>
      <c r="J434" s="48">
        <v>5949.4070663</v>
      </c>
      <c r="K434" s="47">
        <f>IF(C434="Pervious",J434*(1-0.25),J434)</f>
        <v>5949.4070663</v>
      </c>
      <c r="L434" s="47">
        <v>2260476.1252</v>
      </c>
      <c r="M434" s="47">
        <v>3963.8</v>
      </c>
      <c r="N434" s="49">
        <f t="shared" si="36"/>
        <v>9.698397283919471</v>
      </c>
      <c r="O434" s="50">
        <f t="shared" si="37"/>
        <v>1.5009352304102124</v>
      </c>
      <c r="P434" s="51">
        <f t="shared" si="38"/>
        <v>570.2800658963621</v>
      </c>
      <c r="Q434" s="49">
        <f t="shared" si="39"/>
        <v>9.698397283919471</v>
      </c>
      <c r="R434" s="50">
        <f t="shared" si="40"/>
        <v>1.5009352304102124</v>
      </c>
      <c r="S434" s="51">
        <f t="shared" si="41"/>
        <v>570.2800658963621</v>
      </c>
    </row>
    <row r="435" spans="1:19" ht="15">
      <c r="A435" s="39">
        <v>2131003</v>
      </c>
      <c r="B435" s="39" t="s">
        <v>191</v>
      </c>
      <c r="C435" s="39" t="s">
        <v>119</v>
      </c>
      <c r="D435" s="44">
        <v>5</v>
      </c>
      <c r="E435" s="47">
        <v>78215.506535</v>
      </c>
      <c r="F435" s="48">
        <v>5150.230382</v>
      </c>
      <c r="G435" s="47">
        <f>IF(C435="Pervious",F435*(1-0.25),F435)</f>
        <v>3862.6727865</v>
      </c>
      <c r="H435" s="47">
        <v>848561.74314</v>
      </c>
      <c r="I435" s="47">
        <v>78215.506535</v>
      </c>
      <c r="J435" s="48">
        <v>5150.230382</v>
      </c>
      <c r="K435" s="47">
        <f>IF(C435="Pervious",J435*(1-0.25),J435)</f>
        <v>3862.6727865</v>
      </c>
      <c r="L435" s="47">
        <v>848561.74314</v>
      </c>
      <c r="M435" s="47">
        <v>9384.3000002</v>
      </c>
      <c r="N435" s="49">
        <f t="shared" si="36"/>
        <v>8.334719321988112</v>
      </c>
      <c r="O435" s="50">
        <f t="shared" si="37"/>
        <v>0.41161011331880665</v>
      </c>
      <c r="P435" s="51">
        <f t="shared" si="38"/>
        <v>90.42355243565478</v>
      </c>
      <c r="Q435" s="49">
        <f t="shared" si="39"/>
        <v>8.334719321988112</v>
      </c>
      <c r="R435" s="50">
        <f t="shared" si="40"/>
        <v>0.41161011331880665</v>
      </c>
      <c r="S435" s="51">
        <f t="shared" si="41"/>
        <v>90.42355243565478</v>
      </c>
    </row>
    <row r="436" spans="1:19" ht="15">
      <c r="A436" s="39">
        <v>2131003</v>
      </c>
      <c r="B436" s="39" t="s">
        <v>191</v>
      </c>
      <c r="C436" s="39" t="s">
        <v>120</v>
      </c>
      <c r="D436" s="44">
        <v>6</v>
      </c>
      <c r="E436" s="47">
        <v>116658.01368899998</v>
      </c>
      <c r="F436" s="48">
        <v>11099.6374483</v>
      </c>
      <c r="G436" s="47">
        <v>9812.0798528</v>
      </c>
      <c r="H436" s="47">
        <v>3109037.86834</v>
      </c>
      <c r="I436" s="47">
        <v>116658.01368899998</v>
      </c>
      <c r="J436" s="48">
        <v>11099.6374483</v>
      </c>
      <c r="K436" s="47">
        <v>9812.0798528</v>
      </c>
      <c r="L436" s="47">
        <v>3109037.86834</v>
      </c>
      <c r="M436" s="47">
        <v>13348.1000002</v>
      </c>
      <c r="N436" s="49">
        <f t="shared" si="36"/>
        <v>8.739671839981124</v>
      </c>
      <c r="O436" s="50">
        <f t="shared" si="37"/>
        <v>0.7350918746977458</v>
      </c>
      <c r="P436" s="51">
        <f t="shared" si="38"/>
        <v>232.9198813534073</v>
      </c>
      <c r="Q436" s="49">
        <f t="shared" si="39"/>
        <v>8.739671839981124</v>
      </c>
      <c r="R436" s="50">
        <f t="shared" si="40"/>
        <v>0.7350918746977458</v>
      </c>
      <c r="S436" s="51">
        <f t="shared" si="41"/>
        <v>232.9198813534073</v>
      </c>
    </row>
    <row r="437" spans="1:19" ht="15">
      <c r="A437" s="39">
        <v>2131004</v>
      </c>
      <c r="B437" s="39" t="s">
        <v>192</v>
      </c>
      <c r="C437" s="39" t="s">
        <v>115</v>
      </c>
      <c r="D437" s="44">
        <v>1</v>
      </c>
      <c r="E437" s="47">
        <v>17725.42871</v>
      </c>
      <c r="F437" s="48">
        <v>589.33845519</v>
      </c>
      <c r="G437" s="47">
        <f>IF(C437="Pervious",F437*(1-0.25),F437)</f>
        <v>589.33845519</v>
      </c>
      <c r="H437" s="47">
        <v>282075.12802</v>
      </c>
      <c r="I437" s="47">
        <v>17725.42871</v>
      </c>
      <c r="J437" s="48">
        <v>589.33845519</v>
      </c>
      <c r="K437" s="47">
        <f>IF(C437="Pervious",J437*(1-0.25),J437)</f>
        <v>589.33845519</v>
      </c>
      <c r="L437" s="47">
        <v>282075.12802</v>
      </c>
      <c r="M437" s="47">
        <v>9993.967774</v>
      </c>
      <c r="N437" s="49">
        <f t="shared" si="36"/>
        <v>1.7736127542970401</v>
      </c>
      <c r="O437" s="50">
        <f t="shared" si="37"/>
        <v>0.058969417204166374</v>
      </c>
      <c r="P437" s="51">
        <f t="shared" si="38"/>
        <v>28.2245384814866</v>
      </c>
      <c r="Q437" s="49">
        <f t="shared" si="39"/>
        <v>1.7736127542970401</v>
      </c>
      <c r="R437" s="50">
        <f t="shared" si="40"/>
        <v>0.058969417204166374</v>
      </c>
      <c r="S437" s="51">
        <f t="shared" si="41"/>
        <v>28.2245384814866</v>
      </c>
    </row>
    <row r="438" spans="1:19" ht="15">
      <c r="A438" s="39">
        <v>2131004</v>
      </c>
      <c r="B438" s="39" t="s">
        <v>192</v>
      </c>
      <c r="C438" s="39" t="s">
        <v>116</v>
      </c>
      <c r="D438" s="44">
        <v>2</v>
      </c>
      <c r="E438" s="47">
        <v>20376.41372</v>
      </c>
      <c r="F438" s="48">
        <v>1661.7487585</v>
      </c>
      <c r="G438" s="47">
        <f>IF(C438="Pervious",F438*(1-0.25),F438)</f>
        <v>1661.7487585</v>
      </c>
      <c r="H438" s="47">
        <v>1157935.1084</v>
      </c>
      <c r="I438" s="47">
        <v>20376.41372</v>
      </c>
      <c r="J438" s="48">
        <v>1661.7487585</v>
      </c>
      <c r="K438" s="47">
        <f>IF(C438="Pervious",J438*(1-0.25),J438)</f>
        <v>1661.7487585</v>
      </c>
      <c r="L438" s="47">
        <v>1157935.1084</v>
      </c>
      <c r="M438" s="47">
        <v>1915.1980087</v>
      </c>
      <c r="N438" s="49">
        <f t="shared" si="36"/>
        <v>10.639324825651382</v>
      </c>
      <c r="O438" s="50">
        <f t="shared" si="37"/>
        <v>0.867664205450988</v>
      </c>
      <c r="P438" s="51">
        <f t="shared" si="38"/>
        <v>604.6033376914298</v>
      </c>
      <c r="Q438" s="49">
        <f t="shared" si="39"/>
        <v>10.639324825651382</v>
      </c>
      <c r="R438" s="50">
        <f t="shared" si="40"/>
        <v>0.867664205450988</v>
      </c>
      <c r="S438" s="51">
        <f t="shared" si="41"/>
        <v>604.6033376914298</v>
      </c>
    </row>
    <row r="439" spans="1:19" ht="15">
      <c r="A439" s="39">
        <v>2131004</v>
      </c>
      <c r="B439" s="39" t="s">
        <v>192</v>
      </c>
      <c r="C439" s="39" t="s">
        <v>117</v>
      </c>
      <c r="D439" s="44">
        <v>3</v>
      </c>
      <c r="E439" s="47">
        <v>2681.1770473</v>
      </c>
      <c r="F439" s="48">
        <v>389.31302819</v>
      </c>
      <c r="G439" s="47">
        <f>IF(C439="Pervious",F439*(1-0.25),F439)</f>
        <v>389.31302819</v>
      </c>
      <c r="H439" s="47">
        <v>37002.028871</v>
      </c>
      <c r="I439" s="47">
        <v>2681.1770473</v>
      </c>
      <c r="J439" s="48">
        <v>389.31302819</v>
      </c>
      <c r="K439" s="47">
        <f>IF(C439="Pervious",J439*(1-0.25),J439)</f>
        <v>389.31302819</v>
      </c>
      <c r="L439" s="47">
        <v>37002.028871</v>
      </c>
      <c r="M439" s="47">
        <v>612.64799357</v>
      </c>
      <c r="N439" s="49">
        <f t="shared" si="36"/>
        <v>4.376374484924603</v>
      </c>
      <c r="O439" s="50">
        <f t="shared" si="37"/>
        <v>0.6354595661391288</v>
      </c>
      <c r="P439" s="51">
        <f t="shared" si="38"/>
        <v>60.39688248284815</v>
      </c>
      <c r="Q439" s="49">
        <f t="shared" si="39"/>
        <v>4.376374484924603</v>
      </c>
      <c r="R439" s="50">
        <f t="shared" si="40"/>
        <v>0.6354595661391288</v>
      </c>
      <c r="S439" s="51">
        <f t="shared" si="41"/>
        <v>60.39688248284815</v>
      </c>
    </row>
    <row r="440" spans="1:19" ht="15">
      <c r="A440" s="39">
        <v>2131004</v>
      </c>
      <c r="B440" s="39" t="s">
        <v>192</v>
      </c>
      <c r="C440" s="39" t="s">
        <v>118</v>
      </c>
      <c r="D440" s="44">
        <v>4</v>
      </c>
      <c r="E440" s="47">
        <v>7938.1397045</v>
      </c>
      <c r="F440" s="48">
        <v>1228.5170104</v>
      </c>
      <c r="G440" s="47">
        <f>IF(C440="Pervious",F440*(1-0.25),F440)</f>
        <v>1228.5170104</v>
      </c>
      <c r="H440" s="47">
        <v>550654.79524</v>
      </c>
      <c r="I440" s="47">
        <v>7938.1397045</v>
      </c>
      <c r="J440" s="48">
        <v>1228.5170104</v>
      </c>
      <c r="K440" s="47">
        <f>IF(C440="Pervious",J440*(1-0.25),J440)</f>
        <v>1228.5170104</v>
      </c>
      <c r="L440" s="47">
        <v>550654.79524</v>
      </c>
      <c r="M440" s="47">
        <v>818.5000001</v>
      </c>
      <c r="N440" s="49">
        <f t="shared" si="36"/>
        <v>9.698399149089996</v>
      </c>
      <c r="O440" s="50">
        <f t="shared" si="37"/>
        <v>1.500937092547228</v>
      </c>
      <c r="P440" s="51">
        <f t="shared" si="38"/>
        <v>672.7608981951422</v>
      </c>
      <c r="Q440" s="49">
        <f t="shared" si="39"/>
        <v>9.698399149089996</v>
      </c>
      <c r="R440" s="50">
        <f t="shared" si="40"/>
        <v>1.500937092547228</v>
      </c>
      <c r="S440" s="51">
        <f t="shared" si="41"/>
        <v>672.7608981951422</v>
      </c>
    </row>
    <row r="441" spans="1:19" ht="15">
      <c r="A441" s="39">
        <v>2131004</v>
      </c>
      <c r="B441" s="39" t="s">
        <v>192</v>
      </c>
      <c r="C441" s="39" t="s">
        <v>119</v>
      </c>
      <c r="D441" s="44">
        <v>5</v>
      </c>
      <c r="E441" s="47">
        <v>21998.656514</v>
      </c>
      <c r="F441" s="48">
        <v>1448.5378444</v>
      </c>
      <c r="G441" s="47">
        <f>IF(C441="Pervious",F441*(1-0.25),F441)</f>
        <v>1086.4033833</v>
      </c>
      <c r="H441" s="47">
        <v>271961.17027</v>
      </c>
      <c r="I441" s="47">
        <v>21998.656514</v>
      </c>
      <c r="J441" s="48">
        <v>1448.5378444</v>
      </c>
      <c r="K441" s="47">
        <f>IF(C441="Pervious",J441*(1-0.25),J441)</f>
        <v>1086.4033833</v>
      </c>
      <c r="L441" s="47">
        <v>271961.17027</v>
      </c>
      <c r="M441" s="47">
        <v>2639.4</v>
      </c>
      <c r="N441" s="49">
        <f t="shared" si="36"/>
        <v>8.33471869136925</v>
      </c>
      <c r="O441" s="50">
        <f t="shared" si="37"/>
        <v>0.4116099807910889</v>
      </c>
      <c r="P441" s="51">
        <f t="shared" si="38"/>
        <v>103.03901275668713</v>
      </c>
      <c r="Q441" s="49">
        <f t="shared" si="39"/>
        <v>8.33471869136925</v>
      </c>
      <c r="R441" s="50">
        <f t="shared" si="40"/>
        <v>0.4116099807910889</v>
      </c>
      <c r="S441" s="51">
        <f t="shared" si="41"/>
        <v>103.03901275668713</v>
      </c>
    </row>
    <row r="442" spans="1:19" ht="15">
      <c r="A442" s="39">
        <v>2131004</v>
      </c>
      <c r="B442" s="39" t="s">
        <v>192</v>
      </c>
      <c r="C442" s="39" t="s">
        <v>120</v>
      </c>
      <c r="D442" s="44">
        <v>6</v>
      </c>
      <c r="E442" s="47">
        <v>29936.7962185</v>
      </c>
      <c r="F442" s="48">
        <v>2677.0548547999997</v>
      </c>
      <c r="G442" s="47">
        <v>2314.9203937</v>
      </c>
      <c r="H442" s="47">
        <v>822615.96551</v>
      </c>
      <c r="I442" s="47">
        <v>29936.7962185</v>
      </c>
      <c r="J442" s="48">
        <v>2677.0548547999997</v>
      </c>
      <c r="K442" s="47">
        <v>2314.9203937</v>
      </c>
      <c r="L442" s="47">
        <v>822615.96551</v>
      </c>
      <c r="M442" s="47">
        <v>3457.9000001</v>
      </c>
      <c r="N442" s="49">
        <f t="shared" si="36"/>
        <v>8.65750779884735</v>
      </c>
      <c r="O442" s="50">
        <f t="shared" si="37"/>
        <v>0.669458455603995</v>
      </c>
      <c r="P442" s="51">
        <f t="shared" si="38"/>
        <v>237.89466597825574</v>
      </c>
      <c r="Q442" s="49">
        <f t="shared" si="39"/>
        <v>8.65750779884735</v>
      </c>
      <c r="R442" s="50">
        <f t="shared" si="40"/>
        <v>0.669458455603995</v>
      </c>
      <c r="S442" s="51">
        <f t="shared" si="41"/>
        <v>237.89466597825574</v>
      </c>
    </row>
    <row r="443" spans="1:19" ht="15">
      <c r="A443" s="39">
        <v>2131005</v>
      </c>
      <c r="B443" s="39" t="s">
        <v>193</v>
      </c>
      <c r="C443" s="39" t="s">
        <v>115</v>
      </c>
      <c r="D443" s="44">
        <v>1</v>
      </c>
      <c r="E443" s="47">
        <v>59280.837627</v>
      </c>
      <c r="F443" s="48">
        <v>1638.7231405</v>
      </c>
      <c r="G443" s="47">
        <f>IF(C443="Pervious",F443*(1-0.25),F443)</f>
        <v>1638.7231405</v>
      </c>
      <c r="H443" s="47">
        <v>688679.79646</v>
      </c>
      <c r="I443" s="47">
        <v>59280.837627</v>
      </c>
      <c r="J443" s="48">
        <v>1638.7231405</v>
      </c>
      <c r="K443" s="47">
        <f>IF(C443="Pervious",J443*(1-0.25),J443)</f>
        <v>1638.7231405</v>
      </c>
      <c r="L443" s="47">
        <v>688679.79646</v>
      </c>
      <c r="M443" s="47">
        <v>35214.566337</v>
      </c>
      <c r="N443" s="49">
        <f t="shared" si="36"/>
        <v>1.6834180793166134</v>
      </c>
      <c r="O443" s="50">
        <f t="shared" si="37"/>
        <v>0.046535377571246456</v>
      </c>
      <c r="P443" s="51">
        <f t="shared" si="38"/>
        <v>19.55667407258124</v>
      </c>
      <c r="Q443" s="49">
        <f t="shared" si="39"/>
        <v>1.6834180793166134</v>
      </c>
      <c r="R443" s="50">
        <f t="shared" si="40"/>
        <v>0.046535377571246456</v>
      </c>
      <c r="S443" s="51">
        <f t="shared" si="41"/>
        <v>19.55667407258124</v>
      </c>
    </row>
    <row r="444" spans="1:19" ht="15">
      <c r="A444" s="39">
        <v>2131005</v>
      </c>
      <c r="B444" s="39" t="s">
        <v>193</v>
      </c>
      <c r="C444" s="39" t="s">
        <v>116</v>
      </c>
      <c r="D444" s="44">
        <v>2</v>
      </c>
      <c r="E444" s="47">
        <v>28299.830668</v>
      </c>
      <c r="F444" s="48">
        <v>2369.3303632</v>
      </c>
      <c r="G444" s="47">
        <f>IF(C444="Pervious",F444*(1-0.25),F444)</f>
        <v>2369.3303632</v>
      </c>
      <c r="H444" s="47">
        <v>2070078.5921</v>
      </c>
      <c r="I444" s="47">
        <v>28299.830668</v>
      </c>
      <c r="J444" s="48">
        <v>2369.3303632</v>
      </c>
      <c r="K444" s="47">
        <f>IF(C444="Pervious",J444*(1-0.25),J444)</f>
        <v>2369.3303632</v>
      </c>
      <c r="L444" s="47">
        <v>2070078.5921</v>
      </c>
      <c r="M444" s="47">
        <v>2489.7900084</v>
      </c>
      <c r="N444" s="49">
        <f t="shared" si="36"/>
        <v>11.36635241226073</v>
      </c>
      <c r="O444" s="50">
        <f t="shared" si="37"/>
        <v>0.9516185522499506</v>
      </c>
      <c r="P444" s="51">
        <f t="shared" si="38"/>
        <v>831.426981840241</v>
      </c>
      <c r="Q444" s="49">
        <f t="shared" si="39"/>
        <v>11.36635241226073</v>
      </c>
      <c r="R444" s="50">
        <f t="shared" si="40"/>
        <v>0.9516185522499506</v>
      </c>
      <c r="S444" s="51">
        <f t="shared" si="41"/>
        <v>831.426981840241</v>
      </c>
    </row>
    <row r="445" spans="1:19" ht="15">
      <c r="A445" s="39">
        <v>2131005</v>
      </c>
      <c r="B445" s="39" t="s">
        <v>193</v>
      </c>
      <c r="C445" s="39" t="s">
        <v>117</v>
      </c>
      <c r="D445" s="44">
        <v>3</v>
      </c>
      <c r="E445" s="47">
        <v>2709.7195827</v>
      </c>
      <c r="F445" s="48">
        <v>398.26925491</v>
      </c>
      <c r="G445" s="47">
        <f>IF(C445="Pervious",F445*(1-0.25),F445)</f>
        <v>398.26925491</v>
      </c>
      <c r="H445" s="47">
        <v>40802.66266</v>
      </c>
      <c r="I445" s="47">
        <v>2709.7195827</v>
      </c>
      <c r="J445" s="48">
        <v>398.26925491</v>
      </c>
      <c r="K445" s="47">
        <f>IF(C445="Pervious",J445*(1-0.25),J445)</f>
        <v>398.26925491</v>
      </c>
      <c r="L445" s="47">
        <v>40802.66266</v>
      </c>
      <c r="M445" s="47">
        <v>674.78398994</v>
      </c>
      <c r="N445" s="49">
        <f t="shared" si="36"/>
        <v>4.015684460653759</v>
      </c>
      <c r="O445" s="50">
        <f t="shared" si="37"/>
        <v>0.5902174041583486</v>
      </c>
      <c r="P445" s="51">
        <f t="shared" si="38"/>
        <v>60.46773970382443</v>
      </c>
      <c r="Q445" s="49">
        <f t="shared" si="39"/>
        <v>4.015684460653759</v>
      </c>
      <c r="R445" s="50">
        <f t="shared" si="40"/>
        <v>0.5902174041583486</v>
      </c>
      <c r="S445" s="51">
        <f t="shared" si="41"/>
        <v>60.46773970382443</v>
      </c>
    </row>
    <row r="446" spans="1:19" ht="15">
      <c r="A446" s="39">
        <v>2131005</v>
      </c>
      <c r="B446" s="39" t="s">
        <v>193</v>
      </c>
      <c r="C446" s="39" t="s">
        <v>118</v>
      </c>
      <c r="D446" s="44">
        <v>4</v>
      </c>
      <c r="E446" s="47">
        <v>29652.217275</v>
      </c>
      <c r="F446" s="48">
        <v>4964.2566249</v>
      </c>
      <c r="G446" s="47">
        <f>IF(C446="Pervious",F446*(1-0.25),F446)</f>
        <v>4964.2566249</v>
      </c>
      <c r="H446" s="47">
        <v>1894996.1335</v>
      </c>
      <c r="I446" s="47">
        <v>29652.217275</v>
      </c>
      <c r="J446" s="48">
        <v>4964.2566249</v>
      </c>
      <c r="K446" s="47">
        <f>IF(C446="Pervious",J446*(1-0.25),J446)</f>
        <v>4964.2566249</v>
      </c>
      <c r="L446" s="47">
        <v>1894996.1335</v>
      </c>
      <c r="M446" s="47">
        <v>3334.9999973</v>
      </c>
      <c r="N446" s="49">
        <f t="shared" si="36"/>
        <v>8.891219579911931</v>
      </c>
      <c r="O446" s="50">
        <f t="shared" si="37"/>
        <v>1.4885327223145544</v>
      </c>
      <c r="P446" s="51">
        <f t="shared" si="38"/>
        <v>568.2147331436821</v>
      </c>
      <c r="Q446" s="49">
        <f t="shared" si="39"/>
        <v>8.891219579911931</v>
      </c>
      <c r="R446" s="50">
        <f t="shared" si="40"/>
        <v>1.4885327223145544</v>
      </c>
      <c r="S446" s="51">
        <f t="shared" si="41"/>
        <v>568.2147331436821</v>
      </c>
    </row>
    <row r="447" spans="1:19" ht="15">
      <c r="A447" s="39">
        <v>2131005</v>
      </c>
      <c r="B447" s="39" t="s">
        <v>193</v>
      </c>
      <c r="C447" s="39" t="s">
        <v>119</v>
      </c>
      <c r="D447" s="44">
        <v>5</v>
      </c>
      <c r="E447" s="47">
        <v>56688.962234</v>
      </c>
      <c r="F447" s="48">
        <v>3440.8631458</v>
      </c>
      <c r="G447" s="47">
        <f>IF(C447="Pervious",F447*(1-0.25),F447)</f>
        <v>2580.64735935</v>
      </c>
      <c r="H447" s="47">
        <v>717933.65488</v>
      </c>
      <c r="I447" s="47">
        <v>56688.962234</v>
      </c>
      <c r="J447" s="48">
        <v>3440.8631458</v>
      </c>
      <c r="K447" s="47">
        <f>IF(C447="Pervious",J447*(1-0.25),J447)</f>
        <v>2580.64735935</v>
      </c>
      <c r="L447" s="47">
        <v>717933.65488</v>
      </c>
      <c r="M447" s="47">
        <v>8900.1999998</v>
      </c>
      <c r="N447" s="49">
        <f t="shared" si="36"/>
        <v>6.369403185914236</v>
      </c>
      <c r="O447" s="50">
        <f t="shared" si="37"/>
        <v>0.2899538616444564</v>
      </c>
      <c r="P447" s="51">
        <f t="shared" si="38"/>
        <v>80.6648901031587</v>
      </c>
      <c r="Q447" s="49">
        <f t="shared" si="39"/>
        <v>6.369403185914236</v>
      </c>
      <c r="R447" s="50">
        <f t="shared" si="40"/>
        <v>0.2899538616444564</v>
      </c>
      <c r="S447" s="51">
        <f t="shared" si="41"/>
        <v>80.6648901031587</v>
      </c>
    </row>
    <row r="448" spans="1:19" ht="15">
      <c r="A448" s="39">
        <v>2131005</v>
      </c>
      <c r="B448" s="39" t="s">
        <v>193</v>
      </c>
      <c r="C448" s="39" t="s">
        <v>120</v>
      </c>
      <c r="D448" s="44">
        <v>6</v>
      </c>
      <c r="E448" s="47">
        <v>86341.179509</v>
      </c>
      <c r="F448" s="48">
        <v>8405.1197707</v>
      </c>
      <c r="G448" s="47">
        <v>7544.903984250001</v>
      </c>
      <c r="H448" s="47">
        <v>2612929.78838</v>
      </c>
      <c r="I448" s="47">
        <v>86341.179509</v>
      </c>
      <c r="J448" s="48">
        <v>8405.1197707</v>
      </c>
      <c r="K448" s="47">
        <v>7544.903984250001</v>
      </c>
      <c r="L448" s="47">
        <v>2612929.78838</v>
      </c>
      <c r="M448" s="47">
        <v>12235.199997099999</v>
      </c>
      <c r="N448" s="49">
        <f t="shared" si="36"/>
        <v>7.056785302198957</v>
      </c>
      <c r="O448" s="50">
        <f t="shared" si="37"/>
        <v>0.6166555500554386</v>
      </c>
      <c r="P448" s="51">
        <f t="shared" si="38"/>
        <v>213.5584043578625</v>
      </c>
      <c r="Q448" s="49">
        <f t="shared" si="39"/>
        <v>7.056785302198957</v>
      </c>
      <c r="R448" s="50">
        <f t="shared" si="40"/>
        <v>0.6166555500554386</v>
      </c>
      <c r="S448" s="51">
        <f t="shared" si="41"/>
        <v>213.5584043578625</v>
      </c>
    </row>
    <row r="449" spans="1:19" ht="15">
      <c r="A449" s="39">
        <v>2131101</v>
      </c>
      <c r="B449" s="39" t="s">
        <v>194</v>
      </c>
      <c r="C449" s="39" t="s">
        <v>115</v>
      </c>
      <c r="D449" s="44">
        <v>1</v>
      </c>
      <c r="E449" s="47">
        <v>228170.70084</v>
      </c>
      <c r="F449" s="48">
        <v>6858.4012379</v>
      </c>
      <c r="G449" s="47">
        <f>IF(C449="Pervious",F449*(1-0.25),F449)</f>
        <v>6858.4012379</v>
      </c>
      <c r="H449" s="47">
        <v>3073419.6203</v>
      </c>
      <c r="I449" s="47">
        <v>227136.41235</v>
      </c>
      <c r="J449" s="48">
        <v>6848.6690545</v>
      </c>
      <c r="K449" s="47">
        <f>IF(C449="Pervious",J449*(1-0.25),J449)</f>
        <v>6848.6690545</v>
      </c>
      <c r="L449" s="47">
        <v>3067274.7177</v>
      </c>
      <c r="M449" s="47">
        <v>133341.70444</v>
      </c>
      <c r="N449" s="49">
        <f t="shared" si="36"/>
        <v>1.7111728232232877</v>
      </c>
      <c r="O449" s="50">
        <f t="shared" si="37"/>
        <v>0.05143478003902437</v>
      </c>
      <c r="P449" s="51">
        <f t="shared" si="38"/>
        <v>23.049200047408664</v>
      </c>
      <c r="Q449" s="49">
        <f t="shared" si="39"/>
        <v>1.703416146538047</v>
      </c>
      <c r="R449" s="50">
        <f t="shared" si="40"/>
        <v>0.05136179324587611</v>
      </c>
      <c r="S449" s="51">
        <f t="shared" si="41"/>
        <v>23.003116171206486</v>
      </c>
    </row>
    <row r="450" spans="1:19" ht="15">
      <c r="A450" s="39">
        <v>2131101</v>
      </c>
      <c r="B450" s="39" t="s">
        <v>194</v>
      </c>
      <c r="C450" s="39" t="s">
        <v>116</v>
      </c>
      <c r="D450" s="44">
        <v>2</v>
      </c>
      <c r="E450" s="47">
        <v>267075.72143</v>
      </c>
      <c r="F450" s="48">
        <v>23699.483174</v>
      </c>
      <c r="G450" s="47">
        <f>IF(C450="Pervious",F450*(1-0.25),F450)</f>
        <v>23699.483174</v>
      </c>
      <c r="H450" s="47">
        <v>23459687.963</v>
      </c>
      <c r="I450" s="47">
        <v>266444.39132</v>
      </c>
      <c r="J450" s="48">
        <v>23679.610122</v>
      </c>
      <c r="K450" s="47">
        <f>IF(C450="Pervious",J450*(1-0.25),J450)</f>
        <v>23679.610122</v>
      </c>
      <c r="L450" s="47">
        <v>23423552.087</v>
      </c>
      <c r="M450" s="47">
        <v>22693.383969</v>
      </c>
      <c r="N450" s="49">
        <f t="shared" si="36"/>
        <v>11.768880383588243</v>
      </c>
      <c r="O450" s="50">
        <f t="shared" si="37"/>
        <v>1.0443344723895904</v>
      </c>
      <c r="P450" s="51">
        <f t="shared" si="38"/>
        <v>1033.7677269748224</v>
      </c>
      <c r="Q450" s="49">
        <f t="shared" si="39"/>
        <v>11.74106037618598</v>
      </c>
      <c r="R450" s="50">
        <f t="shared" si="40"/>
        <v>1.0434587523106833</v>
      </c>
      <c r="S450" s="51">
        <f t="shared" si="41"/>
        <v>1032.175374064857</v>
      </c>
    </row>
    <row r="451" spans="1:19" ht="15">
      <c r="A451" s="39">
        <v>2131101</v>
      </c>
      <c r="B451" s="39" t="s">
        <v>194</v>
      </c>
      <c r="C451" s="39" t="s">
        <v>117</v>
      </c>
      <c r="D451" s="44">
        <v>3</v>
      </c>
      <c r="E451" s="47">
        <v>22261.921456</v>
      </c>
      <c r="F451" s="48">
        <v>3257.1864643</v>
      </c>
      <c r="G451" s="47">
        <f>IF(C451="Pervious",F451*(1-0.25),F451)</f>
        <v>3257.1864643</v>
      </c>
      <c r="H451" s="47">
        <v>521300.36104</v>
      </c>
      <c r="I451" s="47">
        <v>22219.435223</v>
      </c>
      <c r="J451" s="48">
        <v>3254.8388093</v>
      </c>
      <c r="K451" s="47">
        <f>IF(C451="Pervious",J451*(1-0.25),J451)</f>
        <v>3254.8388093</v>
      </c>
      <c r="L451" s="47">
        <v>520853.45631</v>
      </c>
      <c r="M451" s="47">
        <v>5320.9170097</v>
      </c>
      <c r="N451" s="49">
        <f t="shared" si="36"/>
        <v>4.183850530917256</v>
      </c>
      <c r="O451" s="50">
        <f t="shared" si="37"/>
        <v>0.6121475787654964</v>
      </c>
      <c r="P451" s="51">
        <f t="shared" si="38"/>
        <v>97.97190222844532</v>
      </c>
      <c r="Q451" s="49">
        <f t="shared" si="39"/>
        <v>4.175865773229333</v>
      </c>
      <c r="R451" s="50">
        <f t="shared" si="40"/>
        <v>0.6117063662835651</v>
      </c>
      <c r="S451" s="51">
        <f t="shared" si="41"/>
        <v>97.8879120573554</v>
      </c>
    </row>
    <row r="452" spans="1:19" ht="15">
      <c r="A452" s="39">
        <v>2131101</v>
      </c>
      <c r="B452" s="39" t="s">
        <v>194</v>
      </c>
      <c r="C452" s="39" t="s">
        <v>118</v>
      </c>
      <c r="D452" s="44">
        <v>4</v>
      </c>
      <c r="E452" s="47">
        <v>75710.952338</v>
      </c>
      <c r="F452" s="48">
        <v>13370.723791</v>
      </c>
      <c r="G452" s="47">
        <f>IF(C452="Pervious",F452*(1-0.25),F452)</f>
        <v>13370.723791</v>
      </c>
      <c r="H452" s="47">
        <v>4373475.862</v>
      </c>
      <c r="I452" s="47">
        <v>75423.807567</v>
      </c>
      <c r="J452" s="48">
        <v>13352.468102</v>
      </c>
      <c r="K452" s="47">
        <f>IF(C452="Pervious",J452*(1-0.25),J452)</f>
        <v>13352.468102</v>
      </c>
      <c r="L452" s="47">
        <v>4364627.0581</v>
      </c>
      <c r="M452" s="47">
        <v>9127.8000019</v>
      </c>
      <c r="N452" s="49">
        <f t="shared" si="36"/>
        <v>8.294545489848636</v>
      </c>
      <c r="O452" s="50">
        <f t="shared" si="37"/>
        <v>1.4648353149955975</v>
      </c>
      <c r="P452" s="51">
        <f t="shared" si="38"/>
        <v>479.1380027048838</v>
      </c>
      <c r="Q452" s="49">
        <f t="shared" si="39"/>
        <v>8.263087222693326</v>
      </c>
      <c r="R452" s="50">
        <f t="shared" si="40"/>
        <v>1.4628353052455811</v>
      </c>
      <c r="S452" s="51">
        <f t="shared" si="41"/>
        <v>478.1685682411403</v>
      </c>
    </row>
    <row r="453" spans="1:19" ht="15">
      <c r="A453" s="39">
        <v>2131101</v>
      </c>
      <c r="B453" s="39" t="s">
        <v>194</v>
      </c>
      <c r="C453" s="39" t="s">
        <v>119</v>
      </c>
      <c r="D453" s="44">
        <v>5</v>
      </c>
      <c r="E453" s="47">
        <v>176189.66173</v>
      </c>
      <c r="F453" s="48">
        <v>11497.102429</v>
      </c>
      <c r="G453" s="47">
        <f>IF(C453="Pervious",F453*(1-0.25),F453)</f>
        <v>8622.82682175</v>
      </c>
      <c r="H453" s="47">
        <v>2119644.2429</v>
      </c>
      <c r="I453" s="47">
        <v>175640.2663</v>
      </c>
      <c r="J453" s="48">
        <v>11485.541558</v>
      </c>
      <c r="K453" s="47">
        <f>IF(C453="Pervious",J453*(1-0.25),J453)</f>
        <v>8614.156168500002</v>
      </c>
      <c r="L453" s="47">
        <v>2116006.185</v>
      </c>
      <c r="M453" s="47">
        <v>31873.700009</v>
      </c>
      <c r="N453" s="49">
        <f t="shared" si="36"/>
        <v>5.527744243067177</v>
      </c>
      <c r="O453" s="50">
        <f t="shared" si="37"/>
        <v>0.2705310905014235</v>
      </c>
      <c r="P453" s="51">
        <f t="shared" si="38"/>
        <v>66.50135510786284</v>
      </c>
      <c r="Q453" s="49">
        <f t="shared" si="39"/>
        <v>5.510507605028767</v>
      </c>
      <c r="R453" s="50">
        <f t="shared" si="40"/>
        <v>0.270259058912761</v>
      </c>
      <c r="S453" s="51">
        <f t="shared" si="41"/>
        <v>66.38721530297754</v>
      </c>
    </row>
    <row r="454" spans="1:19" ht="15">
      <c r="A454" s="39">
        <v>2131101</v>
      </c>
      <c r="B454" s="39" t="s">
        <v>194</v>
      </c>
      <c r="C454" s="39" t="s">
        <v>120</v>
      </c>
      <c r="D454" s="44">
        <v>6</v>
      </c>
      <c r="E454" s="47">
        <v>251900.614068</v>
      </c>
      <c r="F454" s="48">
        <v>24867.826220000003</v>
      </c>
      <c r="G454" s="47">
        <v>21993.55061275</v>
      </c>
      <c r="H454" s="47">
        <v>6493120.1049</v>
      </c>
      <c r="I454" s="47">
        <v>251064.073867</v>
      </c>
      <c r="J454" s="48">
        <v>24838.009660000003</v>
      </c>
      <c r="K454" s="47">
        <v>21966.624270500004</v>
      </c>
      <c r="L454" s="47">
        <v>6480633.243100001</v>
      </c>
      <c r="M454" s="47">
        <v>41001.500010899996</v>
      </c>
      <c r="N454" s="49">
        <f aca="true" t="shared" si="42" ref="N454:N517">E454/$M454</f>
        <v>6.143692645416236</v>
      </c>
      <c r="O454" s="50">
        <f aca="true" t="shared" si="43" ref="O454:O517">G454/$M454</f>
        <v>0.5364084388840201</v>
      </c>
      <c r="P454" s="51">
        <f aca="true" t="shared" si="44" ref="P454:P517">H454/$M454</f>
        <v>158.3629892363412</v>
      </c>
      <c r="Q454" s="49">
        <f aca="true" t="shared" si="45" ref="Q454:Q517">I454/$M454</f>
        <v>6.123289972324334</v>
      </c>
      <c r="R454" s="50">
        <f aca="true" t="shared" si="46" ref="R454:R517">K454/$M454</f>
        <v>0.5357517228555129</v>
      </c>
      <c r="S454" s="51">
        <f aca="true" t="shared" si="47" ref="S454:S517">L454/$M454</f>
        <v>158.0584427734879</v>
      </c>
    </row>
    <row r="455" spans="1:19" ht="15">
      <c r="A455" s="39">
        <v>2131102</v>
      </c>
      <c r="B455" s="39" t="s">
        <v>195</v>
      </c>
      <c r="C455" s="39" t="s">
        <v>115</v>
      </c>
      <c r="D455" s="44">
        <v>1</v>
      </c>
      <c r="E455" s="47">
        <v>65752.834353</v>
      </c>
      <c r="F455" s="48">
        <v>2109.0834237</v>
      </c>
      <c r="G455" s="47">
        <f>IF(C455="Pervious",F455*(1-0.25),F455)</f>
        <v>2109.0834237</v>
      </c>
      <c r="H455" s="47">
        <v>862364.73439</v>
      </c>
      <c r="I455" s="47">
        <v>65752.834353</v>
      </c>
      <c r="J455" s="48">
        <v>2109.0834237</v>
      </c>
      <c r="K455" s="47">
        <f>IF(C455="Pervious",J455*(1-0.25),J455)</f>
        <v>2109.0834237</v>
      </c>
      <c r="L455" s="47">
        <v>862364.73439</v>
      </c>
      <c r="M455" s="47">
        <v>35887.381231</v>
      </c>
      <c r="N455" s="49">
        <f t="shared" si="42"/>
        <v>1.832199288372756</v>
      </c>
      <c r="O455" s="50">
        <f t="shared" si="43"/>
        <v>0.058769499232174276</v>
      </c>
      <c r="P455" s="51">
        <f t="shared" si="44"/>
        <v>24.029748195866624</v>
      </c>
      <c r="Q455" s="49">
        <f t="shared" si="45"/>
        <v>1.832199288372756</v>
      </c>
      <c r="R455" s="50">
        <f t="shared" si="46"/>
        <v>0.058769499232174276</v>
      </c>
      <c r="S455" s="51">
        <f t="shared" si="47"/>
        <v>24.029748195866624</v>
      </c>
    </row>
    <row r="456" spans="1:19" ht="15">
      <c r="A456" s="39">
        <v>2131102</v>
      </c>
      <c r="B456" s="39" t="s">
        <v>195</v>
      </c>
      <c r="C456" s="39" t="s">
        <v>116</v>
      </c>
      <c r="D456" s="44">
        <v>2</v>
      </c>
      <c r="E456" s="47">
        <v>84915.906526</v>
      </c>
      <c r="F456" s="48">
        <v>7285.0925734</v>
      </c>
      <c r="G456" s="47">
        <f>IF(C456="Pervious",F456*(1-0.25),F456)</f>
        <v>7285.0925734</v>
      </c>
      <c r="H456" s="47">
        <v>6035917.1881</v>
      </c>
      <c r="I456" s="47">
        <v>84915.906526</v>
      </c>
      <c r="J456" s="48">
        <v>7285.0925734</v>
      </c>
      <c r="K456" s="47">
        <f>IF(C456="Pervious",J456*(1-0.25),J456)</f>
        <v>7285.0925734</v>
      </c>
      <c r="L456" s="47">
        <v>6035917.1881</v>
      </c>
      <c r="M456" s="47">
        <v>7765.2628932</v>
      </c>
      <c r="N456" s="49">
        <f t="shared" si="42"/>
        <v>10.935355015521809</v>
      </c>
      <c r="O456" s="50">
        <f t="shared" si="43"/>
        <v>0.9381643189156568</v>
      </c>
      <c r="P456" s="51">
        <f t="shared" si="44"/>
        <v>777.2972108111911</v>
      </c>
      <c r="Q456" s="49">
        <f t="shared" si="45"/>
        <v>10.935355015521809</v>
      </c>
      <c r="R456" s="50">
        <f t="shared" si="46"/>
        <v>0.9381643189156568</v>
      </c>
      <c r="S456" s="51">
        <f t="shared" si="47"/>
        <v>777.2972108111911</v>
      </c>
    </row>
    <row r="457" spans="1:19" ht="15">
      <c r="A457" s="39">
        <v>2131102</v>
      </c>
      <c r="B457" s="39" t="s">
        <v>195</v>
      </c>
      <c r="C457" s="39" t="s">
        <v>117</v>
      </c>
      <c r="D457" s="44">
        <v>3</v>
      </c>
      <c r="E457" s="47">
        <v>11895.847682</v>
      </c>
      <c r="F457" s="48">
        <v>1675.8275122</v>
      </c>
      <c r="G457" s="47">
        <f>IF(C457="Pervious",F457*(1-0.25),F457)</f>
        <v>1675.8275122</v>
      </c>
      <c r="H457" s="47">
        <v>291777.92805</v>
      </c>
      <c r="I457" s="47">
        <v>11895.847682</v>
      </c>
      <c r="J457" s="48">
        <v>1675.8275122</v>
      </c>
      <c r="K457" s="47">
        <f>IF(C457="Pervious",J457*(1-0.25),J457)</f>
        <v>1675.8275122</v>
      </c>
      <c r="L457" s="47">
        <v>291777.92805</v>
      </c>
      <c r="M457" s="47">
        <v>2523.838979</v>
      </c>
      <c r="N457" s="49">
        <f t="shared" si="42"/>
        <v>4.713394071880685</v>
      </c>
      <c r="O457" s="50">
        <f t="shared" si="43"/>
        <v>0.6639993779888443</v>
      </c>
      <c r="P457" s="51">
        <f t="shared" si="44"/>
        <v>115.60877317363914</v>
      </c>
      <c r="Q457" s="49">
        <f t="shared" si="45"/>
        <v>4.713394071880685</v>
      </c>
      <c r="R457" s="50">
        <f t="shared" si="46"/>
        <v>0.6639993779888443</v>
      </c>
      <c r="S457" s="51">
        <f t="shared" si="47"/>
        <v>115.60877317363914</v>
      </c>
    </row>
    <row r="458" spans="1:19" ht="15">
      <c r="A458" s="39">
        <v>2131102</v>
      </c>
      <c r="B458" s="39" t="s">
        <v>195</v>
      </c>
      <c r="C458" s="39" t="s">
        <v>118</v>
      </c>
      <c r="D458" s="44">
        <v>4</v>
      </c>
      <c r="E458" s="47">
        <v>15132.47693</v>
      </c>
      <c r="F458" s="48">
        <v>2405.00486</v>
      </c>
      <c r="G458" s="47">
        <f>IF(C458="Pervious",F458*(1-0.25),F458)</f>
        <v>2405.00486</v>
      </c>
      <c r="H458" s="47">
        <v>687561.08887</v>
      </c>
      <c r="I458" s="47">
        <v>15132.47693</v>
      </c>
      <c r="J458" s="48">
        <v>2405.00486</v>
      </c>
      <c r="K458" s="47">
        <f>IF(C458="Pervious",J458*(1-0.25),J458)</f>
        <v>2405.00486</v>
      </c>
      <c r="L458" s="47">
        <v>687561.08887</v>
      </c>
      <c r="M458" s="47">
        <v>1656.8000011</v>
      </c>
      <c r="N458" s="49">
        <f t="shared" si="42"/>
        <v>9.133556808276852</v>
      </c>
      <c r="O458" s="50">
        <f t="shared" si="43"/>
        <v>1.4515963655258595</v>
      </c>
      <c r="P458" s="51">
        <f t="shared" si="44"/>
        <v>414.99341405933563</v>
      </c>
      <c r="Q458" s="49">
        <f t="shared" si="45"/>
        <v>9.133556808276852</v>
      </c>
      <c r="R458" s="50">
        <f t="shared" si="46"/>
        <v>1.4515963655258595</v>
      </c>
      <c r="S458" s="51">
        <f t="shared" si="47"/>
        <v>414.99341405933563</v>
      </c>
    </row>
    <row r="459" spans="1:19" ht="15">
      <c r="A459" s="39">
        <v>2131102</v>
      </c>
      <c r="B459" s="39" t="s">
        <v>195</v>
      </c>
      <c r="C459" s="39" t="s">
        <v>119</v>
      </c>
      <c r="D459" s="44">
        <v>5</v>
      </c>
      <c r="E459" s="47">
        <v>41436.857849</v>
      </c>
      <c r="F459" s="48">
        <v>2626.4921751</v>
      </c>
      <c r="G459" s="47">
        <f>IF(C459="Pervious",F459*(1-0.25),F459)</f>
        <v>1969.8691313250001</v>
      </c>
      <c r="H459" s="47">
        <v>428374.80335</v>
      </c>
      <c r="I459" s="47">
        <v>41436.857849</v>
      </c>
      <c r="J459" s="48">
        <v>2626.4921751</v>
      </c>
      <c r="K459" s="47">
        <f>IF(C459="Pervious",J459*(1-0.25),J459)</f>
        <v>1969.8691313250001</v>
      </c>
      <c r="L459" s="47">
        <v>428374.80335</v>
      </c>
      <c r="M459" s="47">
        <v>6455.2000027</v>
      </c>
      <c r="N459" s="49">
        <f t="shared" si="42"/>
        <v>6.419143919889129</v>
      </c>
      <c r="O459" s="50">
        <f t="shared" si="43"/>
        <v>0.305160046241955</v>
      </c>
      <c r="P459" s="51">
        <f t="shared" si="44"/>
        <v>66.36119766557577</v>
      </c>
      <c r="Q459" s="49">
        <f t="shared" si="45"/>
        <v>6.419143919889129</v>
      </c>
      <c r="R459" s="50">
        <f t="shared" si="46"/>
        <v>0.305160046241955</v>
      </c>
      <c r="S459" s="51">
        <f t="shared" si="47"/>
        <v>66.36119766557577</v>
      </c>
    </row>
    <row r="460" spans="1:19" ht="15">
      <c r="A460" s="39">
        <v>2131102</v>
      </c>
      <c r="B460" s="39" t="s">
        <v>195</v>
      </c>
      <c r="C460" s="39" t="s">
        <v>120</v>
      </c>
      <c r="D460" s="44">
        <v>6</v>
      </c>
      <c r="E460" s="47">
        <v>56569.334779</v>
      </c>
      <c r="F460" s="48">
        <v>5031.4970351</v>
      </c>
      <c r="G460" s="47">
        <v>4374.873991325</v>
      </c>
      <c r="H460" s="47">
        <v>1115935.89222</v>
      </c>
      <c r="I460" s="47">
        <v>56569.334779</v>
      </c>
      <c r="J460" s="48">
        <v>5031.4970351</v>
      </c>
      <c r="K460" s="47">
        <v>4374.873991325</v>
      </c>
      <c r="L460" s="47">
        <v>1115935.89222</v>
      </c>
      <c r="M460" s="47">
        <v>8112.0000038</v>
      </c>
      <c r="N460" s="49">
        <f t="shared" si="42"/>
        <v>6.97353732156072</v>
      </c>
      <c r="O460" s="50">
        <f t="shared" si="43"/>
        <v>0.5393089237272715</v>
      </c>
      <c r="P460" s="51">
        <f t="shared" si="44"/>
        <v>137.5660615997595</v>
      </c>
      <c r="Q460" s="49">
        <f t="shared" si="45"/>
        <v>6.97353732156072</v>
      </c>
      <c r="R460" s="50">
        <f t="shared" si="46"/>
        <v>0.5393089237272715</v>
      </c>
      <c r="S460" s="51">
        <f t="shared" si="47"/>
        <v>137.5660615997595</v>
      </c>
    </row>
    <row r="461" spans="1:19" ht="15">
      <c r="A461" s="39">
        <v>2131103</v>
      </c>
      <c r="B461" s="39" t="s">
        <v>196</v>
      </c>
      <c r="C461" s="39" t="s">
        <v>115</v>
      </c>
      <c r="D461" s="44">
        <v>1</v>
      </c>
      <c r="E461" s="47">
        <v>44891.95059</v>
      </c>
      <c r="F461" s="48">
        <v>1438.4451928</v>
      </c>
      <c r="G461" s="47">
        <f>IF(C461="Pervious",F461*(1-0.25),F461)</f>
        <v>1438.4451928</v>
      </c>
      <c r="H461" s="47">
        <v>669083.20905</v>
      </c>
      <c r="I461" s="47">
        <v>38448.430142</v>
      </c>
      <c r="J461" s="48">
        <v>1216.1679353</v>
      </c>
      <c r="K461" s="47">
        <f>IF(C461="Pervious",J461*(1-0.25),J461)</f>
        <v>1216.1679353</v>
      </c>
      <c r="L461" s="47">
        <v>942250.53264</v>
      </c>
      <c r="M461" s="47">
        <v>23292.622871</v>
      </c>
      <c r="N461" s="49">
        <f t="shared" si="42"/>
        <v>1.927303371484703</v>
      </c>
      <c r="O461" s="50">
        <f t="shared" si="43"/>
        <v>0.06175539786852028</v>
      </c>
      <c r="P461" s="51">
        <f t="shared" si="44"/>
        <v>28.725112356626365</v>
      </c>
      <c r="Q461" s="49">
        <f t="shared" si="45"/>
        <v>1.6506698431918299</v>
      </c>
      <c r="R461" s="50">
        <f t="shared" si="46"/>
        <v>0.05221258001022138</v>
      </c>
      <c r="S461" s="51">
        <f t="shared" si="47"/>
        <v>40.452744968155976</v>
      </c>
    </row>
    <row r="462" spans="1:19" ht="15">
      <c r="A462" s="39">
        <v>2131103</v>
      </c>
      <c r="B462" s="39" t="s">
        <v>196</v>
      </c>
      <c r="C462" s="39" t="s">
        <v>116</v>
      </c>
      <c r="D462" s="44">
        <v>2</v>
      </c>
      <c r="E462" s="47">
        <v>41047.489144</v>
      </c>
      <c r="F462" s="48">
        <v>3825.7502632</v>
      </c>
      <c r="G462" s="47">
        <f>IF(C462="Pervious",F462*(1-0.25),F462)</f>
        <v>3825.7502632</v>
      </c>
      <c r="H462" s="47">
        <v>5314292.9378</v>
      </c>
      <c r="I462" s="47">
        <v>34662.91244</v>
      </c>
      <c r="J462" s="48">
        <v>3184.8712715</v>
      </c>
      <c r="K462" s="47">
        <f>IF(C462="Pervious",J462*(1-0.25),J462)</f>
        <v>3184.8712715</v>
      </c>
      <c r="L462" s="47">
        <v>7614962.6096</v>
      </c>
      <c r="M462" s="47">
        <v>3648.521021</v>
      </c>
      <c r="N462" s="49">
        <f t="shared" si="42"/>
        <v>11.250446114395567</v>
      </c>
      <c r="O462" s="50">
        <f t="shared" si="43"/>
        <v>1.048575639602982</v>
      </c>
      <c r="P462" s="51">
        <f t="shared" si="44"/>
        <v>1456.560865954238</v>
      </c>
      <c r="Q462" s="49">
        <f t="shared" si="45"/>
        <v>9.500537955102548</v>
      </c>
      <c r="R462" s="50">
        <f t="shared" si="46"/>
        <v>0.8729211790664368</v>
      </c>
      <c r="S462" s="51">
        <f t="shared" si="47"/>
        <v>2087.136833190799</v>
      </c>
    </row>
    <row r="463" spans="1:19" ht="15">
      <c r="A463" s="39">
        <v>2131103</v>
      </c>
      <c r="B463" s="39" t="s">
        <v>196</v>
      </c>
      <c r="C463" s="39" t="s">
        <v>117</v>
      </c>
      <c r="D463" s="44">
        <v>3</v>
      </c>
      <c r="E463" s="47">
        <v>6931.7958259</v>
      </c>
      <c r="F463" s="48">
        <v>925.05818799</v>
      </c>
      <c r="G463" s="47">
        <f>IF(C463="Pervious",F463*(1-0.25),F463)</f>
        <v>925.05818799</v>
      </c>
      <c r="H463" s="47">
        <v>409473.60939</v>
      </c>
      <c r="I463" s="47">
        <v>5853.7210665</v>
      </c>
      <c r="J463" s="48">
        <v>770.11157887</v>
      </c>
      <c r="K463" s="47">
        <f>IF(C463="Pervious",J463*(1-0.25),J463)</f>
        <v>770.11157887</v>
      </c>
      <c r="L463" s="47">
        <v>594408.22274</v>
      </c>
      <c r="M463" s="47">
        <v>1297.5350145</v>
      </c>
      <c r="N463" s="49">
        <f t="shared" si="42"/>
        <v>5.342280361174793</v>
      </c>
      <c r="O463" s="50">
        <f t="shared" si="43"/>
        <v>0.7129350481123374</v>
      </c>
      <c r="P463" s="51">
        <f t="shared" si="44"/>
        <v>315.5780806021555</v>
      </c>
      <c r="Q463" s="49">
        <f t="shared" si="45"/>
        <v>4.51141664855627</v>
      </c>
      <c r="R463" s="50">
        <f t="shared" si="46"/>
        <v>0.5935189187682611</v>
      </c>
      <c r="S463" s="51">
        <f t="shared" si="47"/>
        <v>458.1057282442993</v>
      </c>
    </row>
    <row r="464" spans="1:19" ht="15">
      <c r="A464" s="39">
        <v>2131103</v>
      </c>
      <c r="B464" s="39" t="s">
        <v>196</v>
      </c>
      <c r="C464" s="39" t="s">
        <v>118</v>
      </c>
      <c r="D464" s="44">
        <v>4</v>
      </c>
      <c r="E464" s="47">
        <v>93818.137972</v>
      </c>
      <c r="F464" s="48">
        <v>14813.647201</v>
      </c>
      <c r="G464" s="47">
        <f>IF(C464="Pervious",F464*(1-0.25),F464)</f>
        <v>14813.647201</v>
      </c>
      <c r="H464" s="47">
        <v>4317004.5547</v>
      </c>
      <c r="I464" s="47">
        <v>76497.856102</v>
      </c>
      <c r="J464" s="48">
        <v>11868.449797</v>
      </c>
      <c r="K464" s="47">
        <f>IF(C464="Pervious",J464*(1-0.25),J464)</f>
        <v>11868.449797</v>
      </c>
      <c r="L464" s="47">
        <v>6446980.4644</v>
      </c>
      <c r="M464" s="47">
        <v>10779.099998</v>
      </c>
      <c r="N464" s="49">
        <f t="shared" si="42"/>
        <v>8.70370791526263</v>
      </c>
      <c r="O464" s="50">
        <f t="shared" si="43"/>
        <v>1.3742935127931448</v>
      </c>
      <c r="P464" s="51">
        <f t="shared" si="44"/>
        <v>400.49768120724326</v>
      </c>
      <c r="Q464" s="49">
        <f t="shared" si="45"/>
        <v>7.096868580511708</v>
      </c>
      <c r="R464" s="50">
        <f t="shared" si="46"/>
        <v>1.1010612944681952</v>
      </c>
      <c r="S464" s="51">
        <f t="shared" si="47"/>
        <v>598.1000700982643</v>
      </c>
    </row>
    <row r="465" spans="1:19" ht="15">
      <c r="A465" s="39">
        <v>2131103</v>
      </c>
      <c r="B465" s="39" t="s">
        <v>196</v>
      </c>
      <c r="C465" s="39" t="s">
        <v>119</v>
      </c>
      <c r="D465" s="44">
        <v>5</v>
      </c>
      <c r="E465" s="47">
        <v>134048.32766</v>
      </c>
      <c r="F465" s="48">
        <v>8379.8813859</v>
      </c>
      <c r="G465" s="47">
        <f>IF(C465="Pervious",F465*(1-0.25),F465)</f>
        <v>6284.911039425</v>
      </c>
      <c r="H465" s="47">
        <v>1981248.1501</v>
      </c>
      <c r="I465" s="47">
        <v>109951.83136</v>
      </c>
      <c r="J465" s="48">
        <v>6757.7773258</v>
      </c>
      <c r="K465" s="47">
        <f>IF(C465="Pervious",J465*(1-0.25),J465)</f>
        <v>5068.332994349999</v>
      </c>
      <c r="L465" s="47">
        <v>2941573.9428</v>
      </c>
      <c r="M465" s="47">
        <v>28708.799999</v>
      </c>
      <c r="N465" s="49">
        <f t="shared" si="42"/>
        <v>4.6692417539106215</v>
      </c>
      <c r="O465" s="50">
        <f t="shared" si="43"/>
        <v>0.21891932228598618</v>
      </c>
      <c r="P465" s="51">
        <f t="shared" si="44"/>
        <v>69.01187615536044</v>
      </c>
      <c r="Q465" s="49">
        <f t="shared" si="45"/>
        <v>3.8298999388281607</v>
      </c>
      <c r="R465" s="50">
        <f t="shared" si="46"/>
        <v>0.17654283684885966</v>
      </c>
      <c r="S465" s="51">
        <f t="shared" si="47"/>
        <v>102.46244854896277</v>
      </c>
    </row>
    <row r="466" spans="1:19" ht="15">
      <c r="A466" s="39">
        <v>2131103</v>
      </c>
      <c r="B466" s="39" t="s">
        <v>196</v>
      </c>
      <c r="C466" s="39" t="s">
        <v>120</v>
      </c>
      <c r="D466" s="44">
        <v>6</v>
      </c>
      <c r="E466" s="47">
        <v>227866.465632</v>
      </c>
      <c r="F466" s="48">
        <v>23193.5285869</v>
      </c>
      <c r="G466" s="47">
        <v>21098.558240425</v>
      </c>
      <c r="H466" s="47">
        <v>6298252.7048</v>
      </c>
      <c r="I466" s="47">
        <v>186449.687462</v>
      </c>
      <c r="J466" s="48">
        <v>18626.2271228</v>
      </c>
      <c r="K466" s="47">
        <v>16936.78279135</v>
      </c>
      <c r="L466" s="47">
        <v>9388554.4072</v>
      </c>
      <c r="M466" s="47">
        <v>39487.899997</v>
      </c>
      <c r="N466" s="49">
        <f t="shared" si="42"/>
        <v>5.77053896634948</v>
      </c>
      <c r="O466" s="50">
        <f t="shared" si="43"/>
        <v>0.5343043879777835</v>
      </c>
      <c r="P466" s="51">
        <f t="shared" si="44"/>
        <v>159.49829454791202</v>
      </c>
      <c r="Q466" s="49">
        <f t="shared" si="45"/>
        <v>4.721691644178725</v>
      </c>
      <c r="R466" s="50">
        <f t="shared" si="46"/>
        <v>0.4289106990403828</v>
      </c>
      <c r="S466" s="51">
        <f t="shared" si="47"/>
        <v>237.75775384138615</v>
      </c>
    </row>
    <row r="467" spans="1:19" ht="15">
      <c r="A467" s="39">
        <v>2131104</v>
      </c>
      <c r="B467" s="39" t="s">
        <v>197</v>
      </c>
      <c r="C467" s="39" t="s">
        <v>115</v>
      </c>
      <c r="D467" s="44">
        <v>1</v>
      </c>
      <c r="E467" s="47">
        <v>70075.753892</v>
      </c>
      <c r="F467" s="48">
        <v>1803.9446522</v>
      </c>
      <c r="G467" s="47">
        <f>IF(C467="Pervious",F467*(1-0.25),F467)</f>
        <v>1803.9446522</v>
      </c>
      <c r="H467" s="47">
        <v>984604.43723</v>
      </c>
      <c r="I467" s="47">
        <v>43393.760823</v>
      </c>
      <c r="J467" s="48">
        <v>1487.3169364</v>
      </c>
      <c r="K467" s="47">
        <f>IF(C467="Pervious",J467*(1-0.25),J467)</f>
        <v>1487.3169364</v>
      </c>
      <c r="L467" s="47">
        <v>1033294.7648</v>
      </c>
      <c r="M467" s="47">
        <v>27189.758657</v>
      </c>
      <c r="N467" s="49">
        <f t="shared" si="42"/>
        <v>2.577284880531994</v>
      </c>
      <c r="O467" s="50">
        <f t="shared" si="43"/>
        <v>0.06634647533863176</v>
      </c>
      <c r="P467" s="51">
        <f t="shared" si="44"/>
        <v>36.21232720933011</v>
      </c>
      <c r="Q467" s="49">
        <f t="shared" si="45"/>
        <v>1.5959597644986188</v>
      </c>
      <c r="R467" s="50">
        <f t="shared" si="46"/>
        <v>0.054701365876857116</v>
      </c>
      <c r="S467" s="51">
        <f t="shared" si="47"/>
        <v>38.003087038581654</v>
      </c>
    </row>
    <row r="468" spans="1:19" ht="15">
      <c r="A468" s="39">
        <v>2131104</v>
      </c>
      <c r="B468" s="39" t="s">
        <v>197</v>
      </c>
      <c r="C468" s="39" t="s">
        <v>116</v>
      </c>
      <c r="D468" s="44">
        <v>2</v>
      </c>
      <c r="E468" s="47">
        <v>46732.906955</v>
      </c>
      <c r="F468" s="48">
        <v>3679.1572896</v>
      </c>
      <c r="G468" s="47">
        <f>IF(C468="Pervious",F468*(1-0.25),F468)</f>
        <v>3679.1572896</v>
      </c>
      <c r="H468" s="47">
        <v>3791849.6433</v>
      </c>
      <c r="I468" s="47">
        <v>43105.285486</v>
      </c>
      <c r="J468" s="48">
        <v>3483.0432349</v>
      </c>
      <c r="K468" s="47">
        <f>IF(C468="Pervious",J468*(1-0.25),J468)</f>
        <v>3483.0432349</v>
      </c>
      <c r="L468" s="47">
        <v>3850466.643</v>
      </c>
      <c r="M468" s="47">
        <v>3904.4059753</v>
      </c>
      <c r="N468" s="49">
        <f t="shared" si="42"/>
        <v>11.969274519771018</v>
      </c>
      <c r="O468" s="50">
        <f t="shared" si="43"/>
        <v>0.942309102300077</v>
      </c>
      <c r="P468" s="51">
        <f t="shared" si="44"/>
        <v>971.1719701506318</v>
      </c>
      <c r="Q468" s="49">
        <f t="shared" si="45"/>
        <v>11.040164818590092</v>
      </c>
      <c r="R468" s="50">
        <f t="shared" si="46"/>
        <v>0.8920801927192973</v>
      </c>
      <c r="S468" s="51">
        <f t="shared" si="47"/>
        <v>986.1850092840677</v>
      </c>
    </row>
    <row r="469" spans="1:19" ht="15">
      <c r="A469" s="39">
        <v>2131104</v>
      </c>
      <c r="B469" s="39" t="s">
        <v>197</v>
      </c>
      <c r="C469" s="39" t="s">
        <v>117</v>
      </c>
      <c r="D469" s="44">
        <v>3</v>
      </c>
      <c r="E469" s="47">
        <v>6712.6602357</v>
      </c>
      <c r="F469" s="48">
        <v>875.77292298</v>
      </c>
      <c r="G469" s="47">
        <f>IF(C469="Pervious",F469*(1-0.25),F469)</f>
        <v>875.77292298</v>
      </c>
      <c r="H469" s="47">
        <v>255029.33287</v>
      </c>
      <c r="I469" s="47">
        <v>6146.8446897</v>
      </c>
      <c r="J469" s="48">
        <v>829.78501157</v>
      </c>
      <c r="K469" s="47">
        <f>IF(C469="Pervious",J469*(1-0.25),J469)</f>
        <v>829.78501157</v>
      </c>
      <c r="L469" s="47">
        <v>258498.85957</v>
      </c>
      <c r="M469" s="47">
        <v>1288.0259847</v>
      </c>
      <c r="N469" s="49">
        <f t="shared" si="42"/>
        <v>5.211587588633529</v>
      </c>
      <c r="O469" s="50">
        <f t="shared" si="43"/>
        <v>0.6799342042652814</v>
      </c>
      <c r="P469" s="51">
        <f t="shared" si="44"/>
        <v>198.00014588168426</v>
      </c>
      <c r="Q469" s="49">
        <f t="shared" si="45"/>
        <v>4.772298666887291</v>
      </c>
      <c r="R469" s="50">
        <f t="shared" si="46"/>
        <v>0.644230024414662</v>
      </c>
      <c r="S469" s="51">
        <f t="shared" si="47"/>
        <v>200.6938234481412</v>
      </c>
    </row>
    <row r="470" spans="1:19" ht="15">
      <c r="A470" s="39">
        <v>2131104</v>
      </c>
      <c r="B470" s="39" t="s">
        <v>197</v>
      </c>
      <c r="C470" s="39" t="s">
        <v>118</v>
      </c>
      <c r="D470" s="44">
        <v>4</v>
      </c>
      <c r="E470" s="47">
        <v>75532.314363</v>
      </c>
      <c r="F470" s="48">
        <v>9032.1235511</v>
      </c>
      <c r="G470" s="47">
        <f>IF(C470="Pervious",F470*(1-0.25),F470)</f>
        <v>9032.1235511</v>
      </c>
      <c r="H470" s="47">
        <v>2942235.7226</v>
      </c>
      <c r="I470" s="47">
        <v>39999.369514</v>
      </c>
      <c r="J470" s="48">
        <v>7141.0975731</v>
      </c>
      <c r="K470" s="47">
        <f>IF(C470="Pervious",J470*(1-0.25),J470)</f>
        <v>7141.0975731</v>
      </c>
      <c r="L470" s="47">
        <v>3111682.5735</v>
      </c>
      <c r="M470" s="47">
        <v>5852.6999985</v>
      </c>
      <c r="N470" s="49">
        <f t="shared" si="42"/>
        <v>12.905550324185132</v>
      </c>
      <c r="O470" s="50">
        <f t="shared" si="43"/>
        <v>1.5432404793368633</v>
      </c>
      <c r="P470" s="51">
        <f t="shared" si="44"/>
        <v>502.7142555323306</v>
      </c>
      <c r="Q470" s="49">
        <f t="shared" si="45"/>
        <v>6.834344751012612</v>
      </c>
      <c r="R470" s="50">
        <f t="shared" si="46"/>
        <v>1.2201372998667632</v>
      </c>
      <c r="S470" s="51">
        <f t="shared" si="47"/>
        <v>531.6661667772992</v>
      </c>
    </row>
    <row r="471" spans="1:19" ht="15">
      <c r="A471" s="39">
        <v>2131104</v>
      </c>
      <c r="B471" s="39" t="s">
        <v>197</v>
      </c>
      <c r="C471" s="39" t="s">
        <v>119</v>
      </c>
      <c r="D471" s="44">
        <v>5</v>
      </c>
      <c r="E471" s="47">
        <v>128628.62595</v>
      </c>
      <c r="F471" s="48">
        <v>6180.7408809</v>
      </c>
      <c r="G471" s="47">
        <f>IF(C471="Pervious",F471*(1-0.25),F471)</f>
        <v>4635.555660675</v>
      </c>
      <c r="H471" s="47">
        <v>1394093.9457</v>
      </c>
      <c r="I471" s="47">
        <v>69899.779309</v>
      </c>
      <c r="J471" s="48">
        <v>4954.9374723</v>
      </c>
      <c r="K471" s="47">
        <f>IF(C471="Pervious",J471*(1-0.25),J471)</f>
        <v>3716.203104225</v>
      </c>
      <c r="L471" s="47">
        <v>1474751.7427</v>
      </c>
      <c r="M471" s="47">
        <v>16512.299997</v>
      </c>
      <c r="N471" s="49">
        <f t="shared" si="42"/>
        <v>7.789867309422044</v>
      </c>
      <c r="O471" s="50">
        <f t="shared" si="43"/>
        <v>0.28073349330603253</v>
      </c>
      <c r="P471" s="51">
        <f t="shared" si="44"/>
        <v>84.42760523690116</v>
      </c>
      <c r="Q471" s="49">
        <f t="shared" si="45"/>
        <v>4.23319460775904</v>
      </c>
      <c r="R471" s="50">
        <f t="shared" si="46"/>
        <v>0.2250566610890167</v>
      </c>
      <c r="S471" s="51">
        <f t="shared" si="47"/>
        <v>89.3123152418462</v>
      </c>
    </row>
    <row r="472" spans="1:19" ht="15">
      <c r="A472" s="39">
        <v>2131104</v>
      </c>
      <c r="B472" s="39" t="s">
        <v>197</v>
      </c>
      <c r="C472" s="39" t="s">
        <v>120</v>
      </c>
      <c r="D472" s="44">
        <v>6</v>
      </c>
      <c r="E472" s="47">
        <v>204160.940313</v>
      </c>
      <c r="F472" s="48">
        <v>15212.864431999998</v>
      </c>
      <c r="G472" s="47">
        <v>13667.679211775</v>
      </c>
      <c r="H472" s="47">
        <v>4336329.6683</v>
      </c>
      <c r="I472" s="47">
        <v>109899.148823</v>
      </c>
      <c r="J472" s="48">
        <v>12096.0350454</v>
      </c>
      <c r="K472" s="47">
        <v>10857.300677325</v>
      </c>
      <c r="L472" s="47">
        <v>4586434.3162</v>
      </c>
      <c r="M472" s="47">
        <v>22364.9999955</v>
      </c>
      <c r="N472" s="49">
        <f t="shared" si="42"/>
        <v>9.128591118000388</v>
      </c>
      <c r="O472" s="50">
        <f t="shared" si="43"/>
        <v>0.6111191242801268</v>
      </c>
      <c r="P472" s="51">
        <f t="shared" si="44"/>
        <v>193.88909766029516</v>
      </c>
      <c r="Q472" s="49">
        <f t="shared" si="45"/>
        <v>4.913889955068746</v>
      </c>
      <c r="R472" s="50">
        <f t="shared" si="46"/>
        <v>0.48545945358862364</v>
      </c>
      <c r="S472" s="51">
        <f t="shared" si="47"/>
        <v>205.0719569471417</v>
      </c>
    </row>
    <row r="473" spans="1:19" ht="15">
      <c r="A473" s="39">
        <v>2131105</v>
      </c>
      <c r="B473" s="39" t="s">
        <v>198</v>
      </c>
      <c r="C473" s="39" t="s">
        <v>115</v>
      </c>
      <c r="D473" s="44">
        <v>1</v>
      </c>
      <c r="E473" s="47">
        <v>59813.653818</v>
      </c>
      <c r="F473" s="48">
        <v>1404.3017819</v>
      </c>
      <c r="G473" s="47">
        <f>IF(C473="Pervious",F473*(1-0.25),F473)</f>
        <v>1404.3017819</v>
      </c>
      <c r="H473" s="47">
        <v>1745125.2609</v>
      </c>
      <c r="I473" s="47">
        <v>47195.235497</v>
      </c>
      <c r="J473" s="48">
        <v>1038.0976529</v>
      </c>
      <c r="K473" s="47">
        <f>IF(C473="Pervious",J473*(1-0.25),J473)</f>
        <v>1038.0976529</v>
      </c>
      <c r="L473" s="47">
        <v>1870105.8967</v>
      </c>
      <c r="M473" s="47">
        <v>20034.866881</v>
      </c>
      <c r="N473" s="49">
        <f t="shared" si="42"/>
        <v>2.9854779756347707</v>
      </c>
      <c r="O473" s="50">
        <f t="shared" si="43"/>
        <v>0.07009289306692448</v>
      </c>
      <c r="P473" s="51">
        <f t="shared" si="44"/>
        <v>87.10441008994094</v>
      </c>
      <c r="Q473" s="49">
        <f t="shared" si="45"/>
        <v>2.3556550576214432</v>
      </c>
      <c r="R473" s="50">
        <f t="shared" si="46"/>
        <v>0.051814552053973284</v>
      </c>
      <c r="S473" s="51">
        <f t="shared" si="47"/>
        <v>93.34256662685932</v>
      </c>
    </row>
    <row r="474" spans="1:19" ht="15">
      <c r="A474" s="39">
        <v>2131105</v>
      </c>
      <c r="B474" s="39" t="s">
        <v>198</v>
      </c>
      <c r="C474" s="39" t="s">
        <v>116</v>
      </c>
      <c r="D474" s="44">
        <v>2</v>
      </c>
      <c r="E474" s="47">
        <v>35924.078835</v>
      </c>
      <c r="F474" s="48">
        <v>2019.8868594</v>
      </c>
      <c r="G474" s="47">
        <f>IF(C474="Pervious",F474*(1-0.25),F474)</f>
        <v>2019.8868594</v>
      </c>
      <c r="H474" s="47">
        <v>2464213.303</v>
      </c>
      <c r="I474" s="47">
        <v>28058.10006</v>
      </c>
      <c r="J474" s="48">
        <v>1493.1547014</v>
      </c>
      <c r="K474" s="47">
        <f>IF(C474="Pervious",J474*(1-0.25),J474)</f>
        <v>1493.1547014</v>
      </c>
      <c r="L474" s="47">
        <v>2640692.8671</v>
      </c>
      <c r="M474" s="47">
        <v>2009.8869954</v>
      </c>
      <c r="N474" s="49">
        <f t="shared" si="42"/>
        <v>17.873680916996296</v>
      </c>
      <c r="O474" s="50">
        <f t="shared" si="43"/>
        <v>1.0049753364357732</v>
      </c>
      <c r="P474" s="51">
        <f t="shared" si="44"/>
        <v>1226.0456974147353</v>
      </c>
      <c r="Q474" s="49">
        <f t="shared" si="45"/>
        <v>13.960038611233458</v>
      </c>
      <c r="R474" s="50">
        <f t="shared" si="46"/>
        <v>0.7429048025174362</v>
      </c>
      <c r="S474" s="51">
        <f t="shared" si="47"/>
        <v>1313.8514121160624</v>
      </c>
    </row>
    <row r="475" spans="1:19" ht="15">
      <c r="A475" s="39">
        <v>2131105</v>
      </c>
      <c r="B475" s="39" t="s">
        <v>198</v>
      </c>
      <c r="C475" s="39" t="s">
        <v>117</v>
      </c>
      <c r="D475" s="44">
        <v>3</v>
      </c>
      <c r="E475" s="47">
        <v>5466.3507993</v>
      </c>
      <c r="F475" s="48">
        <v>552.10621718</v>
      </c>
      <c r="G475" s="47">
        <f>IF(C475="Pervious",F475*(1-0.25),F475)</f>
        <v>552.10621718</v>
      </c>
      <c r="H475" s="47">
        <v>526366.50744</v>
      </c>
      <c r="I475" s="47">
        <v>4260.9657206</v>
      </c>
      <c r="J475" s="48">
        <v>408.1317674</v>
      </c>
      <c r="K475" s="47">
        <f>IF(C475="Pervious",J475*(1-0.25),J475)</f>
        <v>408.1317674</v>
      </c>
      <c r="L475" s="47">
        <v>564063.2976</v>
      </c>
      <c r="M475" s="47">
        <v>657.28898</v>
      </c>
      <c r="N475" s="49">
        <f t="shared" si="42"/>
        <v>8.316510645439392</v>
      </c>
      <c r="O475" s="50">
        <f t="shared" si="43"/>
        <v>0.8399748572994484</v>
      </c>
      <c r="P475" s="51">
        <f t="shared" si="44"/>
        <v>800.8144415261609</v>
      </c>
      <c r="Q475" s="49">
        <f t="shared" si="45"/>
        <v>6.482636785725512</v>
      </c>
      <c r="R475" s="50">
        <f t="shared" si="46"/>
        <v>0.6209320098444371</v>
      </c>
      <c r="S475" s="51">
        <f t="shared" si="47"/>
        <v>858.1663693798731</v>
      </c>
    </row>
    <row r="476" spans="1:19" ht="15">
      <c r="A476" s="39">
        <v>2131105</v>
      </c>
      <c r="B476" s="39" t="s">
        <v>198</v>
      </c>
      <c r="C476" s="39" t="s">
        <v>118</v>
      </c>
      <c r="D476" s="44">
        <v>4</v>
      </c>
      <c r="E476" s="47">
        <v>171346.24556</v>
      </c>
      <c r="F476" s="48">
        <v>19534.958884</v>
      </c>
      <c r="G476" s="47">
        <f>IF(C476="Pervious",F476*(1-0.25),F476)</f>
        <v>19534.958884</v>
      </c>
      <c r="H476" s="47">
        <v>14798952.138</v>
      </c>
      <c r="I476" s="47">
        <v>134127.01949</v>
      </c>
      <c r="J476" s="48">
        <v>14440.767098</v>
      </c>
      <c r="K476" s="47">
        <f>IF(C476="Pervious",J476*(1-0.25),J476)</f>
        <v>14440.767098</v>
      </c>
      <c r="L476" s="47">
        <v>15858808.694</v>
      </c>
      <c r="M476" s="47">
        <v>11454.299998</v>
      </c>
      <c r="N476" s="49">
        <f t="shared" si="42"/>
        <v>14.959119770733981</v>
      </c>
      <c r="O476" s="50">
        <f t="shared" si="43"/>
        <v>1.7054694645164643</v>
      </c>
      <c r="P476" s="51">
        <f t="shared" si="44"/>
        <v>1291.99969798102</v>
      </c>
      <c r="Q476" s="49">
        <f t="shared" si="45"/>
        <v>11.709752626823072</v>
      </c>
      <c r="R476" s="50">
        <f t="shared" si="46"/>
        <v>1.260728905347464</v>
      </c>
      <c r="S476" s="51">
        <f t="shared" si="47"/>
        <v>1384.5288404153075</v>
      </c>
    </row>
    <row r="477" spans="1:19" ht="15">
      <c r="A477" s="39">
        <v>2131105</v>
      </c>
      <c r="B477" s="39" t="s">
        <v>198</v>
      </c>
      <c r="C477" s="39" t="s">
        <v>119</v>
      </c>
      <c r="D477" s="44">
        <v>5</v>
      </c>
      <c r="E477" s="47">
        <v>339971.57866</v>
      </c>
      <c r="F477" s="48">
        <v>14315.501529</v>
      </c>
      <c r="G477" s="47">
        <f>IF(C477="Pervious",F477*(1-0.25),F477)</f>
        <v>10736.626146749999</v>
      </c>
      <c r="H477" s="47">
        <v>6672871</v>
      </c>
      <c r="I477" s="47">
        <v>265260.52017</v>
      </c>
      <c r="J477" s="48">
        <v>10582.403818</v>
      </c>
      <c r="K477" s="47">
        <f>IF(C477="Pervious",J477*(1-0.25),J477)</f>
        <v>7936.802863500001</v>
      </c>
      <c r="L477" s="47">
        <v>7150762.0024</v>
      </c>
      <c r="M477" s="47">
        <v>30873.4</v>
      </c>
      <c r="N477" s="49">
        <f t="shared" si="42"/>
        <v>11.011795871526944</v>
      </c>
      <c r="O477" s="50">
        <f t="shared" si="43"/>
        <v>0.3477629981391748</v>
      </c>
      <c r="P477" s="51">
        <f t="shared" si="44"/>
        <v>216.13657711816643</v>
      </c>
      <c r="Q477" s="49">
        <f t="shared" si="45"/>
        <v>8.59187909883589</v>
      </c>
      <c r="R477" s="50">
        <f t="shared" si="46"/>
        <v>0.2570757630678837</v>
      </c>
      <c r="S477" s="51">
        <f t="shared" si="47"/>
        <v>231.6156303614114</v>
      </c>
    </row>
    <row r="478" spans="1:19" ht="15">
      <c r="A478" s="39">
        <v>2131105</v>
      </c>
      <c r="B478" s="39" t="s">
        <v>198</v>
      </c>
      <c r="C478" s="39" t="s">
        <v>120</v>
      </c>
      <c r="D478" s="44">
        <v>6</v>
      </c>
      <c r="E478" s="47">
        <v>511317.82422</v>
      </c>
      <c r="F478" s="48">
        <v>33850.460413</v>
      </c>
      <c r="G478" s="47">
        <v>30271.58503075</v>
      </c>
      <c r="H478" s="47">
        <v>21471823.138</v>
      </c>
      <c r="I478" s="47">
        <v>399387.53966</v>
      </c>
      <c r="J478" s="48">
        <v>25023.170916000003</v>
      </c>
      <c r="K478" s="47">
        <v>22377.5699615</v>
      </c>
      <c r="L478" s="47">
        <v>23009570.6964</v>
      </c>
      <c r="M478" s="47">
        <v>42327.699998000004</v>
      </c>
      <c r="N478" s="49">
        <f t="shared" si="42"/>
        <v>12.079981294617</v>
      </c>
      <c r="O478" s="50">
        <f t="shared" si="43"/>
        <v>0.7151719803386516</v>
      </c>
      <c r="P478" s="51">
        <f t="shared" si="44"/>
        <v>507.27592425325616</v>
      </c>
      <c r="Q478" s="49">
        <f t="shared" si="45"/>
        <v>9.435606935384422</v>
      </c>
      <c r="R478" s="50">
        <f t="shared" si="46"/>
        <v>0.5286743660193526</v>
      </c>
      <c r="S478" s="51">
        <f t="shared" si="47"/>
        <v>543.6055041376501</v>
      </c>
    </row>
    <row r="479" spans="1:19" ht="15">
      <c r="A479" s="39">
        <v>2131106</v>
      </c>
      <c r="B479" s="39" t="s">
        <v>199</v>
      </c>
      <c r="C479" s="39" t="s">
        <v>115</v>
      </c>
      <c r="D479" s="44">
        <v>1</v>
      </c>
      <c r="E479" s="47">
        <v>51015.14063</v>
      </c>
      <c r="F479" s="48">
        <v>1140.144043</v>
      </c>
      <c r="G479" s="47">
        <f>IF(C479="Pervious",F479*(1-0.25),F479)</f>
        <v>1140.144043</v>
      </c>
      <c r="H479" s="47">
        <v>3853305</v>
      </c>
      <c r="I479" s="47">
        <v>36454.042085</v>
      </c>
      <c r="J479" s="48">
        <v>842.82514646</v>
      </c>
      <c r="K479" s="47">
        <f>IF(C479="Pervious",J479*(1-0.25),J479)</f>
        <v>842.82514646</v>
      </c>
      <c r="L479" s="47">
        <v>4129267.1442</v>
      </c>
      <c r="M479" s="47">
        <v>15491.66992</v>
      </c>
      <c r="N479" s="49">
        <f t="shared" si="42"/>
        <v>3.293069171589992</v>
      </c>
      <c r="O479" s="50">
        <f t="shared" si="43"/>
        <v>0.07359723315096298</v>
      </c>
      <c r="P479" s="51">
        <f t="shared" si="44"/>
        <v>248.73399832934214</v>
      </c>
      <c r="Q479" s="49">
        <f t="shared" si="45"/>
        <v>2.3531383171246913</v>
      </c>
      <c r="R479" s="50">
        <f t="shared" si="46"/>
        <v>0.05440505451074057</v>
      </c>
      <c r="S479" s="51">
        <f t="shared" si="47"/>
        <v>266.5475810886629</v>
      </c>
    </row>
    <row r="480" spans="1:19" ht="15">
      <c r="A480" s="39">
        <v>2131106</v>
      </c>
      <c r="B480" s="39" t="s">
        <v>199</v>
      </c>
      <c r="C480" s="39" t="s">
        <v>116</v>
      </c>
      <c r="D480" s="44">
        <v>2</v>
      </c>
      <c r="E480" s="47">
        <v>89963.535459</v>
      </c>
      <c r="F480" s="48">
        <v>4952.5148164</v>
      </c>
      <c r="G480" s="47">
        <f>IF(C480="Pervious",F480*(1-0.25),F480)</f>
        <v>4952.5148164</v>
      </c>
      <c r="H480" s="47">
        <v>11104857.297</v>
      </c>
      <c r="I480" s="47">
        <v>64285.513424</v>
      </c>
      <c r="J480" s="48">
        <v>3661.0321749</v>
      </c>
      <c r="K480" s="47">
        <f>IF(C480="Pervious",J480*(1-0.25),J480)</f>
        <v>3661.0321749</v>
      </c>
      <c r="L480" s="47">
        <v>11900153.862</v>
      </c>
      <c r="M480" s="47">
        <v>4872.0299841</v>
      </c>
      <c r="N480" s="49">
        <f t="shared" si="42"/>
        <v>18.465308249866773</v>
      </c>
      <c r="O480" s="50">
        <f t="shared" si="43"/>
        <v>1.0165197735980003</v>
      </c>
      <c r="P480" s="51">
        <f t="shared" si="44"/>
        <v>2279.3080775859344</v>
      </c>
      <c r="Q480" s="49">
        <f t="shared" si="45"/>
        <v>13.194810712125642</v>
      </c>
      <c r="R480" s="50">
        <f t="shared" si="46"/>
        <v>0.7514387610190981</v>
      </c>
      <c r="S480" s="51">
        <f t="shared" si="47"/>
        <v>2442.54528417035</v>
      </c>
    </row>
    <row r="481" spans="1:19" ht="15">
      <c r="A481" s="39">
        <v>2131106</v>
      </c>
      <c r="B481" s="39" t="s">
        <v>199</v>
      </c>
      <c r="C481" s="39" t="s">
        <v>117</v>
      </c>
      <c r="D481" s="44">
        <v>3</v>
      </c>
      <c r="E481" s="47">
        <v>14694.878322</v>
      </c>
      <c r="F481" s="48">
        <v>1472.7052691</v>
      </c>
      <c r="G481" s="47">
        <f>IF(C481="Pervious",F481*(1-0.25),F481)</f>
        <v>1472.7052691</v>
      </c>
      <c r="H481" s="47">
        <v>1732412.6094</v>
      </c>
      <c r="I481" s="47">
        <v>10500.563287</v>
      </c>
      <c r="J481" s="48">
        <v>1088.6633507</v>
      </c>
      <c r="K481" s="47">
        <f>IF(C481="Pervious",J481*(1-0.25),J481)</f>
        <v>1088.6633507</v>
      </c>
      <c r="L481" s="47">
        <v>1856482.8032</v>
      </c>
      <c r="M481" s="47">
        <v>1615.6540391</v>
      </c>
      <c r="N481" s="49">
        <f t="shared" si="42"/>
        <v>9.095312465647522</v>
      </c>
      <c r="O481" s="50">
        <f t="shared" si="43"/>
        <v>0.9115226610768542</v>
      </c>
      <c r="P481" s="51">
        <f t="shared" si="44"/>
        <v>1072.2670618055338</v>
      </c>
      <c r="Q481" s="49">
        <f t="shared" si="45"/>
        <v>6.49926471439971</v>
      </c>
      <c r="R481" s="50">
        <f t="shared" si="46"/>
        <v>0.673822071033499</v>
      </c>
      <c r="S481" s="51">
        <f t="shared" si="47"/>
        <v>1149.0596119415227</v>
      </c>
    </row>
    <row r="482" spans="1:19" ht="15">
      <c r="A482" s="39">
        <v>2131106</v>
      </c>
      <c r="B482" s="39" t="s">
        <v>199</v>
      </c>
      <c r="C482" s="39" t="s">
        <v>118</v>
      </c>
      <c r="D482" s="44">
        <v>4</v>
      </c>
      <c r="E482" s="47">
        <v>37803.38965</v>
      </c>
      <c r="F482" s="48">
        <v>4374.389893</v>
      </c>
      <c r="G482" s="47">
        <f>IF(C482="Pervious",F482*(1-0.25),F482)</f>
        <v>4374.389893</v>
      </c>
      <c r="H482" s="47">
        <v>5897757</v>
      </c>
      <c r="I482" s="47">
        <v>27013.281552</v>
      </c>
      <c r="J482" s="48">
        <v>3233.66668</v>
      </c>
      <c r="K482" s="47">
        <f>IF(C482="Pervious",J482*(1-0.25),J482)</f>
        <v>3233.66668</v>
      </c>
      <c r="L482" s="47">
        <v>6320136.6631</v>
      </c>
      <c r="M482" s="47">
        <v>2560</v>
      </c>
      <c r="N482" s="49">
        <f t="shared" si="42"/>
        <v>14.76694908203125</v>
      </c>
      <c r="O482" s="50">
        <f t="shared" si="43"/>
        <v>1.7087460519531248</v>
      </c>
      <c r="P482" s="51">
        <f t="shared" si="44"/>
        <v>2303.811328125</v>
      </c>
      <c r="Q482" s="49">
        <f t="shared" si="45"/>
        <v>10.55206310625</v>
      </c>
      <c r="R482" s="50">
        <f t="shared" si="46"/>
        <v>1.263151046875</v>
      </c>
      <c r="S482" s="51">
        <f t="shared" si="47"/>
        <v>2468.8033840234375</v>
      </c>
    </row>
    <row r="483" spans="1:19" ht="15">
      <c r="A483" s="39">
        <v>2131106</v>
      </c>
      <c r="B483" s="39" t="s">
        <v>199</v>
      </c>
      <c r="C483" s="39" t="s">
        <v>119</v>
      </c>
      <c r="D483" s="44">
        <v>5</v>
      </c>
      <c r="E483" s="47">
        <v>119415.4414</v>
      </c>
      <c r="F483" s="48">
        <v>4650.297973</v>
      </c>
      <c r="G483" s="47">
        <f>IF(C483="Pervious",F483*(1-0.25),F483)</f>
        <v>3487.7234797499996</v>
      </c>
      <c r="H483" s="47">
        <v>3974845</v>
      </c>
      <c r="I483" s="47">
        <v>85331.050208</v>
      </c>
      <c r="J483" s="48">
        <v>3437.6253547</v>
      </c>
      <c r="K483" s="47">
        <f>IF(C483="Pervious",J483*(1-0.25),J483)</f>
        <v>2578.219016025</v>
      </c>
      <c r="L483" s="47">
        <v>4259511.4744</v>
      </c>
      <c r="M483" s="47">
        <v>12029</v>
      </c>
      <c r="N483" s="49">
        <f t="shared" si="42"/>
        <v>9.927295818438772</v>
      </c>
      <c r="O483" s="50">
        <f t="shared" si="43"/>
        <v>0.2899429279034001</v>
      </c>
      <c r="P483" s="51">
        <f t="shared" si="44"/>
        <v>330.4385235680439</v>
      </c>
      <c r="Q483" s="49">
        <f t="shared" si="45"/>
        <v>7.09377755490897</v>
      </c>
      <c r="R483" s="50">
        <f t="shared" si="46"/>
        <v>0.21433361177363042</v>
      </c>
      <c r="S483" s="51">
        <f t="shared" si="47"/>
        <v>354.1035393133261</v>
      </c>
    </row>
    <row r="484" spans="1:19" ht="15">
      <c r="A484" s="39">
        <v>2131106</v>
      </c>
      <c r="B484" s="39" t="s">
        <v>199</v>
      </c>
      <c r="C484" s="39" t="s">
        <v>120</v>
      </c>
      <c r="D484" s="44">
        <v>6</v>
      </c>
      <c r="E484" s="47">
        <v>157218.83104999998</v>
      </c>
      <c r="F484" s="48">
        <v>9024.687866</v>
      </c>
      <c r="G484" s="47">
        <v>7862.113372749999</v>
      </c>
      <c r="H484" s="47">
        <v>9872602</v>
      </c>
      <c r="I484" s="47">
        <v>112344.33176</v>
      </c>
      <c r="J484" s="48">
        <v>6671.2920347</v>
      </c>
      <c r="K484" s="47">
        <v>5811.885696025</v>
      </c>
      <c r="L484" s="47">
        <v>10579648.1375</v>
      </c>
      <c r="M484" s="47">
        <v>14589</v>
      </c>
      <c r="N484" s="49">
        <f t="shared" si="42"/>
        <v>10.776532390842414</v>
      </c>
      <c r="O484" s="50">
        <f t="shared" si="43"/>
        <v>0.5389069417197888</v>
      </c>
      <c r="P484" s="51">
        <f t="shared" si="44"/>
        <v>676.715470560011</v>
      </c>
      <c r="Q484" s="49">
        <f t="shared" si="45"/>
        <v>7.700619080128864</v>
      </c>
      <c r="R484" s="50">
        <f t="shared" si="46"/>
        <v>0.3983745079186373</v>
      </c>
      <c r="S484" s="51">
        <f t="shared" si="47"/>
        <v>725.1798024196312</v>
      </c>
    </row>
    <row r="485" spans="1:19" ht="15">
      <c r="A485" s="39">
        <v>2131107</v>
      </c>
      <c r="B485" s="39" t="s">
        <v>200</v>
      </c>
      <c r="C485" s="39" t="s">
        <v>115</v>
      </c>
      <c r="D485" s="44">
        <v>1</v>
      </c>
      <c r="E485" s="47">
        <v>44710.037616</v>
      </c>
      <c r="F485" s="48">
        <v>1024.1143899</v>
      </c>
      <c r="G485" s="47">
        <f>IF(C485="Pervious",F485*(1-0.25),F485)</f>
        <v>1024.1143899</v>
      </c>
      <c r="H485" s="47">
        <v>2376944.5122</v>
      </c>
      <c r="I485" s="47">
        <v>1114.0534203</v>
      </c>
      <c r="J485" s="48">
        <v>188.02279348</v>
      </c>
      <c r="K485" s="47">
        <f>IF(C485="Pervious",J485*(1-0.25),J485)</f>
        <v>188.02279348</v>
      </c>
      <c r="L485" s="47">
        <v>527701.41035</v>
      </c>
      <c r="M485" s="47">
        <v>15679.971163</v>
      </c>
      <c r="N485" s="49">
        <f t="shared" si="42"/>
        <v>2.851410704217505</v>
      </c>
      <c r="O485" s="50">
        <f t="shared" si="43"/>
        <v>0.06531353784097518</v>
      </c>
      <c r="P485" s="51">
        <f t="shared" si="44"/>
        <v>151.59112778273928</v>
      </c>
      <c r="Q485" s="49">
        <f t="shared" si="45"/>
        <v>0.07104945594089036</v>
      </c>
      <c r="R485" s="50">
        <f t="shared" si="46"/>
        <v>0.011991271637264043</v>
      </c>
      <c r="S485" s="51">
        <f t="shared" si="47"/>
        <v>33.654488574265756</v>
      </c>
    </row>
    <row r="486" spans="1:19" ht="15">
      <c r="A486" s="39">
        <v>2131107</v>
      </c>
      <c r="B486" s="39" t="s">
        <v>200</v>
      </c>
      <c r="C486" s="39" t="s">
        <v>116</v>
      </c>
      <c r="D486" s="44">
        <v>2</v>
      </c>
      <c r="E486" s="47">
        <v>100737.1207</v>
      </c>
      <c r="F486" s="48">
        <v>6182.1285059</v>
      </c>
      <c r="G486" s="47">
        <f>IF(C486="Pervious",F486*(1-0.25),F486)</f>
        <v>6182.1285059</v>
      </c>
      <c r="H486" s="47">
        <v>10644443.076</v>
      </c>
      <c r="I486" s="47">
        <v>2510.0970576</v>
      </c>
      <c r="J486" s="48">
        <v>1135.0109741</v>
      </c>
      <c r="K486" s="47">
        <f>IF(C486="Pervious",J486*(1-0.25),J486)</f>
        <v>1135.0109741</v>
      </c>
      <c r="L486" s="47">
        <v>2363154.7118</v>
      </c>
      <c r="M486" s="47">
        <v>5621.3289924</v>
      </c>
      <c r="N486" s="49">
        <f t="shared" si="42"/>
        <v>17.920516809493968</v>
      </c>
      <c r="O486" s="50">
        <f t="shared" si="43"/>
        <v>1.0997627988431558</v>
      </c>
      <c r="P486" s="51">
        <f t="shared" si="44"/>
        <v>1893.5812314830207</v>
      </c>
      <c r="Q486" s="49">
        <f t="shared" si="45"/>
        <v>0.44653089349398245</v>
      </c>
      <c r="R486" s="50">
        <f t="shared" si="46"/>
        <v>0.20191150093412563</v>
      </c>
      <c r="S486" s="51">
        <f t="shared" si="47"/>
        <v>420.3907501224301</v>
      </c>
    </row>
    <row r="487" spans="1:19" ht="15">
      <c r="A487" s="39">
        <v>2131107</v>
      </c>
      <c r="B487" s="39" t="s">
        <v>200</v>
      </c>
      <c r="C487" s="39" t="s">
        <v>117</v>
      </c>
      <c r="D487" s="44">
        <v>3</v>
      </c>
      <c r="E487" s="47">
        <v>10393.231945</v>
      </c>
      <c r="F487" s="48">
        <v>1269.1151753</v>
      </c>
      <c r="G487" s="47">
        <f>IF(C487="Pervious",F487*(1-0.25),F487)</f>
        <v>1269.1151753</v>
      </c>
      <c r="H487" s="47">
        <v>739798.80754</v>
      </c>
      <c r="I487" s="47">
        <v>258.97127835</v>
      </c>
      <c r="J487" s="48">
        <v>233.00383517</v>
      </c>
      <c r="K487" s="47">
        <f>IF(C487="Pervious",J487*(1-0.25),J487)</f>
        <v>233.00383517</v>
      </c>
      <c r="L487" s="47">
        <v>164241.4756</v>
      </c>
      <c r="M487" s="47">
        <v>1335.1910057</v>
      </c>
      <c r="N487" s="49">
        <f t="shared" si="42"/>
        <v>7.784078757743837</v>
      </c>
      <c r="O487" s="50">
        <f t="shared" si="43"/>
        <v>0.9505120764610315</v>
      </c>
      <c r="P487" s="51">
        <f t="shared" si="44"/>
        <v>554.077135317539</v>
      </c>
      <c r="Q487" s="49">
        <f t="shared" si="45"/>
        <v>0.19395822563546197</v>
      </c>
      <c r="R487" s="50">
        <f t="shared" si="46"/>
        <v>0.17450973993630461</v>
      </c>
      <c r="S487" s="51">
        <f t="shared" si="47"/>
        <v>123.00972287773403</v>
      </c>
    </row>
    <row r="488" spans="1:19" ht="15">
      <c r="A488" s="39">
        <v>2131107</v>
      </c>
      <c r="B488" s="39" t="s">
        <v>200</v>
      </c>
      <c r="C488" s="39" t="s">
        <v>118</v>
      </c>
      <c r="D488" s="44">
        <v>4</v>
      </c>
      <c r="E488" s="47">
        <v>26468.000152</v>
      </c>
      <c r="F488" s="48">
        <v>3060.3500174</v>
      </c>
      <c r="G488" s="47">
        <f>IF(C488="Pervious",F488*(1-0.25),F488)</f>
        <v>3060.3500174</v>
      </c>
      <c r="H488" s="47">
        <v>3346421.6025</v>
      </c>
      <c r="I488" s="47">
        <v>659.51110019</v>
      </c>
      <c r="J488" s="48">
        <v>561.86649163</v>
      </c>
      <c r="K488" s="47">
        <f>IF(C488="Pervious",J488*(1-0.25),J488)</f>
        <v>561.86649163</v>
      </c>
      <c r="L488" s="47">
        <v>742933.37104</v>
      </c>
      <c r="M488" s="47">
        <v>1882.3</v>
      </c>
      <c r="N488" s="49">
        <f t="shared" si="42"/>
        <v>14.06152056101578</v>
      </c>
      <c r="O488" s="50">
        <f t="shared" si="43"/>
        <v>1.6258566739627052</v>
      </c>
      <c r="P488" s="51">
        <f t="shared" si="44"/>
        <v>1777.8364779790681</v>
      </c>
      <c r="Q488" s="49">
        <f t="shared" si="45"/>
        <v>0.350375126276364</v>
      </c>
      <c r="R488" s="50">
        <f t="shared" si="46"/>
        <v>0.29849996899006537</v>
      </c>
      <c r="S488" s="51">
        <f t="shared" si="47"/>
        <v>394.6944541465229</v>
      </c>
    </row>
    <row r="489" spans="1:19" ht="15">
      <c r="A489" s="39">
        <v>2131107</v>
      </c>
      <c r="B489" s="39" t="s">
        <v>200</v>
      </c>
      <c r="C489" s="39" t="s">
        <v>119</v>
      </c>
      <c r="D489" s="44">
        <v>5</v>
      </c>
      <c r="E489" s="47">
        <v>74914.023319</v>
      </c>
      <c r="F489" s="48">
        <v>2849.3006627</v>
      </c>
      <c r="G489" s="47">
        <f>IF(C489="Pervious",F489*(1-0.25),F489)</f>
        <v>2136.975497025</v>
      </c>
      <c r="H489" s="47">
        <v>2345483.7005</v>
      </c>
      <c r="I489" s="47">
        <v>1866.6551933</v>
      </c>
      <c r="J489" s="48">
        <v>523.11877983</v>
      </c>
      <c r="K489" s="47">
        <f>IF(C489="Pervious",J489*(1-0.25),J489)</f>
        <v>392.3390848725</v>
      </c>
      <c r="L489" s="47">
        <v>520716.84903</v>
      </c>
      <c r="M489" s="47">
        <v>8534.9000002</v>
      </c>
      <c r="N489" s="49">
        <f t="shared" si="42"/>
        <v>8.777375636181388</v>
      </c>
      <c r="O489" s="50">
        <f t="shared" si="43"/>
        <v>0.2503808476929928</v>
      </c>
      <c r="P489" s="51">
        <f t="shared" si="44"/>
        <v>274.8109175790036</v>
      </c>
      <c r="Q489" s="49">
        <f t="shared" si="45"/>
        <v>0.2187085019456887</v>
      </c>
      <c r="R489" s="50">
        <f t="shared" si="46"/>
        <v>0.04596879692360851</v>
      </c>
      <c r="S489" s="51">
        <f t="shared" si="47"/>
        <v>61.010304633656865</v>
      </c>
    </row>
    <row r="490" spans="1:19" ht="15">
      <c r="A490" s="39">
        <v>2131107</v>
      </c>
      <c r="B490" s="39" t="s">
        <v>200</v>
      </c>
      <c r="C490" s="39" t="s">
        <v>120</v>
      </c>
      <c r="D490" s="44">
        <v>6</v>
      </c>
      <c r="E490" s="47">
        <v>101382.023471</v>
      </c>
      <c r="F490" s="48">
        <v>5909.6506801</v>
      </c>
      <c r="G490" s="47">
        <v>5197.325514425</v>
      </c>
      <c r="H490" s="47">
        <v>5691905.302999999</v>
      </c>
      <c r="I490" s="47">
        <v>2526.16629349</v>
      </c>
      <c r="J490" s="48">
        <v>1084.9852714600001</v>
      </c>
      <c r="K490" s="47">
        <v>954.2055765025</v>
      </c>
      <c r="L490" s="47">
        <v>1263650.22007</v>
      </c>
      <c r="M490" s="47">
        <v>10417.200000199999</v>
      </c>
      <c r="N490" s="49">
        <f t="shared" si="42"/>
        <v>9.732175965619703</v>
      </c>
      <c r="O490" s="50">
        <f t="shared" si="43"/>
        <v>0.49891770478873565</v>
      </c>
      <c r="P490" s="51">
        <f t="shared" si="44"/>
        <v>546.394933656906</v>
      </c>
      <c r="Q490" s="49">
        <f t="shared" si="45"/>
        <v>0.24249954819351655</v>
      </c>
      <c r="R490" s="50">
        <f t="shared" si="46"/>
        <v>0.09159904547135317</v>
      </c>
      <c r="S490" s="51">
        <f t="shared" si="47"/>
        <v>121.30421034882112</v>
      </c>
    </row>
    <row r="491" spans="1:19" ht="15">
      <c r="A491" s="39">
        <v>2131108</v>
      </c>
      <c r="B491" s="39" t="s">
        <v>201</v>
      </c>
      <c r="C491" s="39" t="s">
        <v>115</v>
      </c>
      <c r="D491" s="44">
        <v>1</v>
      </c>
      <c r="E491" s="47">
        <v>84688.530283</v>
      </c>
      <c r="F491" s="48">
        <v>1907.3392105</v>
      </c>
      <c r="G491" s="47">
        <f>IF(C491="Pervious",F491*(1-0.25),F491)</f>
        <v>1907.3392105</v>
      </c>
      <c r="H491" s="47">
        <v>4030283.7031</v>
      </c>
      <c r="I491" s="47">
        <v>88.487660071</v>
      </c>
      <c r="J491" s="48">
        <v>40.633763807</v>
      </c>
      <c r="K491" s="47">
        <f>IF(C491="Pervious",J491*(1-0.25),J491)</f>
        <v>40.633763807</v>
      </c>
      <c r="L491" s="47">
        <v>178279.59961</v>
      </c>
      <c r="M491" s="47">
        <v>26975.242678</v>
      </c>
      <c r="N491" s="49">
        <f t="shared" si="42"/>
        <v>3.139490950792031</v>
      </c>
      <c r="O491" s="50">
        <f t="shared" si="43"/>
        <v>0.0707070269308663</v>
      </c>
      <c r="P491" s="51">
        <f t="shared" si="44"/>
        <v>149.4067634982557</v>
      </c>
      <c r="Q491" s="49">
        <f t="shared" si="45"/>
        <v>0.0032803286008309842</v>
      </c>
      <c r="R491" s="50">
        <f t="shared" si="46"/>
        <v>0.001506335431048388</v>
      </c>
      <c r="S491" s="51">
        <f t="shared" si="47"/>
        <v>6.609008183470327</v>
      </c>
    </row>
    <row r="492" spans="1:19" ht="15">
      <c r="A492" s="39">
        <v>2131108</v>
      </c>
      <c r="B492" s="39" t="s">
        <v>201</v>
      </c>
      <c r="C492" s="39" t="s">
        <v>116</v>
      </c>
      <c r="D492" s="44">
        <v>2</v>
      </c>
      <c r="E492" s="47">
        <v>184192.91401</v>
      </c>
      <c r="F492" s="48">
        <v>10627.316287</v>
      </c>
      <c r="G492" s="47">
        <f>IF(C492="Pervious",F492*(1-0.25),F492)</f>
        <v>10627.316287</v>
      </c>
      <c r="H492" s="47">
        <v>19203849.594</v>
      </c>
      <c r="I492" s="47">
        <v>184.83180553</v>
      </c>
      <c r="J492" s="48">
        <v>226.40328345</v>
      </c>
      <c r="K492" s="47">
        <f>IF(C492="Pervious",J492*(1-0.25),J492)</f>
        <v>226.40328345</v>
      </c>
      <c r="L492" s="47">
        <v>849482.28679</v>
      </c>
      <c r="M492" s="47">
        <v>10101.484965</v>
      </c>
      <c r="N492" s="49">
        <f t="shared" si="42"/>
        <v>18.234241267318463</v>
      </c>
      <c r="O492" s="50">
        <f t="shared" si="43"/>
        <v>1.0520548536994234</v>
      </c>
      <c r="P492" s="51">
        <f t="shared" si="44"/>
        <v>1901.0917365652883</v>
      </c>
      <c r="Q492" s="49">
        <f t="shared" si="45"/>
        <v>0.01829748855444641</v>
      </c>
      <c r="R492" s="50">
        <f t="shared" si="46"/>
        <v>0.02241287139806182</v>
      </c>
      <c r="S492" s="51">
        <f t="shared" si="47"/>
        <v>84.09479296690712</v>
      </c>
    </row>
    <row r="493" spans="1:19" ht="15">
      <c r="A493" s="39">
        <v>2131108</v>
      </c>
      <c r="B493" s="39" t="s">
        <v>201</v>
      </c>
      <c r="C493" s="39" t="s">
        <v>117</v>
      </c>
      <c r="D493" s="44">
        <v>3</v>
      </c>
      <c r="E493" s="47">
        <v>25424.144784</v>
      </c>
      <c r="F493" s="48">
        <v>2722.8474504</v>
      </c>
      <c r="G493" s="47">
        <f>IF(C493="Pervious",F493*(1-0.25),F493)</f>
        <v>2722.8474504</v>
      </c>
      <c r="H493" s="47">
        <v>2420449.7503</v>
      </c>
      <c r="I493" s="47">
        <v>27.72520832</v>
      </c>
      <c r="J493" s="48">
        <v>58.007269799</v>
      </c>
      <c r="K493" s="47">
        <f>IF(C493="Pervious",J493*(1-0.25),J493)</f>
        <v>58.007269799</v>
      </c>
      <c r="L493" s="47">
        <v>107068.5947</v>
      </c>
      <c r="M493" s="47">
        <v>2943.0039886</v>
      </c>
      <c r="N493" s="49">
        <f t="shared" si="42"/>
        <v>8.638841429533494</v>
      </c>
      <c r="O493" s="50">
        <f t="shared" si="43"/>
        <v>0.9251932586388613</v>
      </c>
      <c r="P493" s="51">
        <f t="shared" si="44"/>
        <v>822.4418857996243</v>
      </c>
      <c r="Q493" s="49">
        <f t="shared" si="45"/>
        <v>0.009420717208470045</v>
      </c>
      <c r="R493" s="50">
        <f t="shared" si="46"/>
        <v>0.019710224662860317</v>
      </c>
      <c r="S493" s="51">
        <f t="shared" si="47"/>
        <v>36.38071681681036</v>
      </c>
    </row>
    <row r="494" spans="1:19" ht="15">
      <c r="A494" s="39">
        <v>2131108</v>
      </c>
      <c r="B494" s="39" t="s">
        <v>201</v>
      </c>
      <c r="C494" s="39" t="s">
        <v>118</v>
      </c>
      <c r="D494" s="44">
        <v>4</v>
      </c>
      <c r="E494" s="47">
        <v>21354.651073</v>
      </c>
      <c r="F494" s="48">
        <v>2470.7988956</v>
      </c>
      <c r="G494" s="47">
        <f>IF(C494="Pervious",F494*(1-0.25),F494)</f>
        <v>2470.7988956</v>
      </c>
      <c r="H494" s="47">
        <v>2071433.1877</v>
      </c>
      <c r="I494" s="47">
        <v>26.84554706</v>
      </c>
      <c r="J494" s="48">
        <v>52.637652591</v>
      </c>
      <c r="K494" s="47">
        <f>IF(C494="Pervious",J494*(1-0.25),J494)</f>
        <v>52.637652591</v>
      </c>
      <c r="L494" s="47">
        <v>91629.847057</v>
      </c>
      <c r="M494" s="47">
        <v>1464.699996</v>
      </c>
      <c r="N494" s="49">
        <f t="shared" si="42"/>
        <v>14.579539244431048</v>
      </c>
      <c r="O494" s="50">
        <f t="shared" si="43"/>
        <v>1.6868975915529394</v>
      </c>
      <c r="P494" s="51">
        <f t="shared" si="44"/>
        <v>1414.2371771399935</v>
      </c>
      <c r="Q494" s="49">
        <f t="shared" si="45"/>
        <v>0.018328358799285474</v>
      </c>
      <c r="R494" s="50">
        <f t="shared" si="46"/>
        <v>0.03593749760002047</v>
      </c>
      <c r="S494" s="51">
        <f t="shared" si="47"/>
        <v>62.55878153016668</v>
      </c>
    </row>
    <row r="495" spans="1:19" ht="15">
      <c r="A495" s="39">
        <v>2131108</v>
      </c>
      <c r="B495" s="39" t="s">
        <v>201</v>
      </c>
      <c r="C495" s="39" t="s">
        <v>119</v>
      </c>
      <c r="D495" s="44">
        <v>5</v>
      </c>
      <c r="E495" s="47">
        <v>75101.589815</v>
      </c>
      <c r="F495" s="48">
        <v>2908.9832639</v>
      </c>
      <c r="G495" s="47">
        <f>IF(C495="Pervious",F495*(1-0.25),F495)</f>
        <v>2181.737447925</v>
      </c>
      <c r="H495" s="47">
        <v>1569617.0577</v>
      </c>
      <c r="I495" s="47">
        <v>100.59265609</v>
      </c>
      <c r="J495" s="48">
        <v>61.972688556</v>
      </c>
      <c r="K495" s="47">
        <f>IF(C495="Pervious",J495*(1-0.25),J495)</f>
        <v>46.479516417</v>
      </c>
      <c r="L495" s="47">
        <v>69432.010549</v>
      </c>
      <c r="M495" s="47">
        <v>7760.7999992</v>
      </c>
      <c r="N495" s="49">
        <f t="shared" si="42"/>
        <v>9.677042292385016</v>
      </c>
      <c r="O495" s="50">
        <f t="shared" si="43"/>
        <v>0.28112275128207126</v>
      </c>
      <c r="P495" s="51">
        <f t="shared" si="44"/>
        <v>202.24938896271</v>
      </c>
      <c r="Q495" s="49">
        <f t="shared" si="45"/>
        <v>0.01296163489593461</v>
      </c>
      <c r="R495" s="50">
        <f t="shared" si="46"/>
        <v>0.005989010981057521</v>
      </c>
      <c r="S495" s="51">
        <f t="shared" si="47"/>
        <v>8.946501720976858</v>
      </c>
    </row>
    <row r="496" spans="1:19" ht="15">
      <c r="A496" s="39">
        <v>2131108</v>
      </c>
      <c r="B496" s="39" t="s">
        <v>201</v>
      </c>
      <c r="C496" s="39" t="s">
        <v>120</v>
      </c>
      <c r="D496" s="44">
        <v>6</v>
      </c>
      <c r="E496" s="47">
        <v>96456.240888</v>
      </c>
      <c r="F496" s="48">
        <v>5379.7821595000005</v>
      </c>
      <c r="G496" s="47">
        <v>4652.536343525</v>
      </c>
      <c r="H496" s="47">
        <v>3641050.2454</v>
      </c>
      <c r="I496" s="47">
        <v>127.43820315</v>
      </c>
      <c r="J496" s="48">
        <v>114.610341147</v>
      </c>
      <c r="K496" s="47">
        <v>99.11716900799999</v>
      </c>
      <c r="L496" s="47">
        <v>161061.857606</v>
      </c>
      <c r="M496" s="47">
        <v>9225.4999952</v>
      </c>
      <c r="N496" s="49">
        <f t="shared" si="42"/>
        <v>10.455394389267346</v>
      </c>
      <c r="O496" s="50">
        <f t="shared" si="43"/>
        <v>0.5043126492814157</v>
      </c>
      <c r="P496" s="51">
        <f t="shared" si="44"/>
        <v>394.67240228653486</v>
      </c>
      <c r="Q496" s="49">
        <f t="shared" si="45"/>
        <v>0.013813690663520213</v>
      </c>
      <c r="R496" s="50">
        <f t="shared" si="46"/>
        <v>0.010743826248937223</v>
      </c>
      <c r="S496" s="51">
        <f t="shared" si="47"/>
        <v>17.458333715224107</v>
      </c>
    </row>
    <row r="497" spans="1:19" ht="15">
      <c r="A497" s="39">
        <v>2139996</v>
      </c>
      <c r="B497" s="39" t="s">
        <v>202</v>
      </c>
      <c r="C497" s="39" t="s">
        <v>115</v>
      </c>
      <c r="D497" s="44">
        <v>1</v>
      </c>
      <c r="E497" s="47">
        <v>2587.134033</v>
      </c>
      <c r="F497" s="48">
        <v>133.2846069</v>
      </c>
      <c r="G497" s="47">
        <f>IF(C497="Pervious",F497*(1-0.25),F497)</f>
        <v>133.2846069</v>
      </c>
      <c r="H497" s="47">
        <v>71816.17188</v>
      </c>
      <c r="I497" s="47">
        <v>2587.134033</v>
      </c>
      <c r="J497" s="48">
        <v>133.2846069</v>
      </c>
      <c r="K497" s="47">
        <f>IF(C497="Pervious",J497*(1-0.25),J497)</f>
        <v>133.2846069</v>
      </c>
      <c r="L497" s="47">
        <v>71816.17188</v>
      </c>
      <c r="M497" s="47">
        <v>1366.182007</v>
      </c>
      <c r="N497" s="49">
        <f t="shared" si="42"/>
        <v>1.893696461923905</v>
      </c>
      <c r="O497" s="50">
        <f t="shared" si="43"/>
        <v>0.0975599197010944</v>
      </c>
      <c r="P497" s="51">
        <f t="shared" si="44"/>
        <v>52.567060254073446</v>
      </c>
      <c r="Q497" s="49">
        <f t="shared" si="45"/>
        <v>1.893696461923905</v>
      </c>
      <c r="R497" s="50">
        <f t="shared" si="46"/>
        <v>0.0975599197010944</v>
      </c>
      <c r="S497" s="51">
        <f t="shared" si="47"/>
        <v>52.567060254073446</v>
      </c>
    </row>
    <row r="498" spans="1:19" ht="15">
      <c r="A498" s="39">
        <v>2139996</v>
      </c>
      <c r="B498" s="39" t="s">
        <v>202</v>
      </c>
      <c r="C498" s="39" t="s">
        <v>116</v>
      </c>
      <c r="D498" s="44">
        <v>2</v>
      </c>
      <c r="E498" s="47">
        <v>253.31434842</v>
      </c>
      <c r="F498" s="48">
        <v>26.836189867</v>
      </c>
      <c r="G498" s="47">
        <f>IF(C498="Pervious",F498*(1-0.25),F498)</f>
        <v>26.836189867</v>
      </c>
      <c r="H498" s="47">
        <v>10040.747345</v>
      </c>
      <c r="I498" s="47">
        <v>253.31434842</v>
      </c>
      <c r="J498" s="48">
        <v>26.836189867</v>
      </c>
      <c r="K498" s="47">
        <f>IF(C498="Pervious",J498*(1-0.25),J498)</f>
        <v>26.836189867</v>
      </c>
      <c r="L498" s="47">
        <v>10040.747345</v>
      </c>
      <c r="M498" s="47">
        <v>16.077000526</v>
      </c>
      <c r="N498" s="49">
        <f t="shared" si="42"/>
        <v>15.756318973202477</v>
      </c>
      <c r="O498" s="50">
        <f t="shared" si="43"/>
        <v>1.6692286489385915</v>
      </c>
      <c r="P498" s="51">
        <f t="shared" si="44"/>
        <v>624.5410845612608</v>
      </c>
      <c r="Q498" s="49">
        <f t="shared" si="45"/>
        <v>15.756318973202477</v>
      </c>
      <c r="R498" s="50">
        <f t="shared" si="46"/>
        <v>1.6692286489385915</v>
      </c>
      <c r="S498" s="51">
        <f t="shared" si="47"/>
        <v>624.5410845612608</v>
      </c>
    </row>
    <row r="499" spans="1:19" ht="15">
      <c r="A499" s="39">
        <v>2139996</v>
      </c>
      <c r="B499" s="39" t="s">
        <v>202</v>
      </c>
      <c r="C499" s="39" t="s">
        <v>117</v>
      </c>
      <c r="D499" s="44">
        <v>3</v>
      </c>
      <c r="E499" s="47">
        <v>26.869523765</v>
      </c>
      <c r="F499" s="48">
        <v>6.11975871</v>
      </c>
      <c r="G499" s="47">
        <f>IF(C499="Pervious",F499*(1-0.25),F499)</f>
        <v>6.11975871</v>
      </c>
      <c r="H499" s="47">
        <v>380.30552958</v>
      </c>
      <c r="I499" s="47">
        <v>26.869523765</v>
      </c>
      <c r="J499" s="48">
        <v>6.11975871</v>
      </c>
      <c r="K499" s="47">
        <f>IF(C499="Pervious",J499*(1-0.25),J499)</f>
        <v>6.11975871</v>
      </c>
      <c r="L499" s="47">
        <v>380.30552958</v>
      </c>
      <c r="M499" s="47">
        <v>5.149999898</v>
      </c>
      <c r="N499" s="49">
        <f t="shared" si="42"/>
        <v>5.217383358674389</v>
      </c>
      <c r="O499" s="50">
        <f t="shared" si="43"/>
        <v>1.1883026856712378</v>
      </c>
      <c r="P499" s="51">
        <f t="shared" si="44"/>
        <v>73.84573536160485</v>
      </c>
      <c r="Q499" s="49">
        <f t="shared" si="45"/>
        <v>5.217383358674389</v>
      </c>
      <c r="R499" s="50">
        <f t="shared" si="46"/>
        <v>1.1883026856712378</v>
      </c>
      <c r="S499" s="51">
        <f t="shared" si="47"/>
        <v>73.84573536160485</v>
      </c>
    </row>
    <row r="500" spans="1:19" ht="15">
      <c r="A500" s="39">
        <v>2139996</v>
      </c>
      <c r="B500" s="39" t="s">
        <v>202</v>
      </c>
      <c r="C500" s="39" t="s">
        <v>118</v>
      </c>
      <c r="D500" s="44">
        <v>4</v>
      </c>
      <c r="E500" s="47">
        <v>0</v>
      </c>
      <c r="F500" s="48">
        <v>0</v>
      </c>
      <c r="G500" s="47">
        <f>IF(C500="Pervious",F500*(1-0.25),F500)</f>
        <v>0</v>
      </c>
      <c r="H500" s="47">
        <v>0</v>
      </c>
      <c r="I500" s="47">
        <v>0</v>
      </c>
      <c r="J500" s="48">
        <v>0</v>
      </c>
      <c r="K500" s="47">
        <f>IF(C500="Pervious",J500*(1-0.25),J500)</f>
        <v>0</v>
      </c>
      <c r="L500" s="47">
        <v>0</v>
      </c>
      <c r="M500" s="47">
        <v>0</v>
      </c>
      <c r="N500" s="49"/>
      <c r="O500" s="50"/>
      <c r="P500" s="51"/>
      <c r="Q500" s="49"/>
      <c r="R500" s="50"/>
      <c r="S500" s="51"/>
    </row>
    <row r="501" spans="1:19" ht="15">
      <c r="A501" s="39">
        <v>2139996</v>
      </c>
      <c r="B501" s="39" t="s">
        <v>202</v>
      </c>
      <c r="C501" s="39" t="s">
        <v>119</v>
      </c>
      <c r="D501" s="44">
        <v>5</v>
      </c>
      <c r="E501" s="47">
        <v>0</v>
      </c>
      <c r="F501" s="48">
        <v>0</v>
      </c>
      <c r="G501" s="47">
        <f>IF(C501="Pervious",F501*(1-0.25),F501)</f>
        <v>0</v>
      </c>
      <c r="H501" s="47">
        <v>0</v>
      </c>
      <c r="I501" s="47">
        <v>0</v>
      </c>
      <c r="J501" s="48">
        <v>0</v>
      </c>
      <c r="K501" s="47">
        <f>IF(C501="Pervious",J501*(1-0.25),J501)</f>
        <v>0</v>
      </c>
      <c r="L501" s="47">
        <v>0</v>
      </c>
      <c r="M501" s="47">
        <v>0</v>
      </c>
      <c r="N501" s="49"/>
      <c r="O501" s="50"/>
      <c r="P501" s="51"/>
      <c r="Q501" s="49"/>
      <c r="R501" s="50"/>
      <c r="S501" s="51"/>
    </row>
    <row r="502" spans="1:19" ht="15">
      <c r="A502" s="39">
        <v>2139996</v>
      </c>
      <c r="B502" s="39" t="s">
        <v>202</v>
      </c>
      <c r="C502" s="39" t="s">
        <v>120</v>
      </c>
      <c r="D502" s="44">
        <v>6</v>
      </c>
      <c r="E502" s="47">
        <v>0</v>
      </c>
      <c r="F502" s="48">
        <v>0</v>
      </c>
      <c r="G502" s="47">
        <v>0</v>
      </c>
      <c r="H502" s="47">
        <v>0</v>
      </c>
      <c r="I502" s="47">
        <v>0</v>
      </c>
      <c r="J502" s="48">
        <v>0</v>
      </c>
      <c r="K502" s="47">
        <v>0</v>
      </c>
      <c r="L502" s="47">
        <v>0</v>
      </c>
      <c r="M502" s="47">
        <v>0</v>
      </c>
      <c r="N502" s="49"/>
      <c r="O502" s="50"/>
      <c r="P502" s="51"/>
      <c r="Q502" s="49"/>
      <c r="R502" s="50"/>
      <c r="S502" s="51"/>
    </row>
    <row r="503" spans="1:19" ht="15">
      <c r="A503" s="39">
        <v>2139998</v>
      </c>
      <c r="B503" s="39" t="s">
        <v>203</v>
      </c>
      <c r="C503" s="39" t="s">
        <v>115</v>
      </c>
      <c r="D503" s="44">
        <v>1</v>
      </c>
      <c r="E503" s="47">
        <v>16737.904647</v>
      </c>
      <c r="F503" s="48">
        <v>523.5874772</v>
      </c>
      <c r="G503" s="47">
        <f>IF(C503="Pervious",F503*(1-0.25),F503)</f>
        <v>523.5874772</v>
      </c>
      <c r="H503" s="47">
        <v>58483.402954</v>
      </c>
      <c r="I503" s="47">
        <v>16737.904647</v>
      </c>
      <c r="J503" s="48">
        <v>523.5874772</v>
      </c>
      <c r="K503" s="47">
        <f>IF(C503="Pervious",J503*(1-0.25),J503)</f>
        <v>523.5874772</v>
      </c>
      <c r="L503" s="47">
        <v>58483.402954</v>
      </c>
      <c r="M503" s="47">
        <v>11398.816063</v>
      </c>
      <c r="N503" s="49">
        <f t="shared" si="42"/>
        <v>1.4683897480660661</v>
      </c>
      <c r="O503" s="50">
        <f t="shared" si="43"/>
        <v>0.04593349645315704</v>
      </c>
      <c r="P503" s="51">
        <f t="shared" si="44"/>
        <v>5.130655905908883</v>
      </c>
      <c r="Q503" s="49">
        <f t="shared" si="45"/>
        <v>1.4683897480660661</v>
      </c>
      <c r="R503" s="50">
        <f t="shared" si="46"/>
        <v>0.04593349645315704</v>
      </c>
      <c r="S503" s="51">
        <f t="shared" si="47"/>
        <v>5.130655905908883</v>
      </c>
    </row>
    <row r="504" spans="1:19" ht="15">
      <c r="A504" s="39">
        <v>2139998</v>
      </c>
      <c r="B504" s="39" t="s">
        <v>203</v>
      </c>
      <c r="C504" s="39" t="s">
        <v>116</v>
      </c>
      <c r="D504" s="44">
        <v>2</v>
      </c>
      <c r="E504" s="47">
        <v>0</v>
      </c>
      <c r="F504" s="48">
        <v>0</v>
      </c>
      <c r="G504" s="47">
        <f>IF(C504="Pervious",F504*(1-0.25),F504)</f>
        <v>0</v>
      </c>
      <c r="H504" s="47">
        <v>0</v>
      </c>
      <c r="I504" s="47">
        <v>0</v>
      </c>
      <c r="J504" s="48">
        <v>0</v>
      </c>
      <c r="K504" s="47">
        <f>IF(C504="Pervious",J504*(1-0.25),J504)</f>
        <v>0</v>
      </c>
      <c r="L504" s="47">
        <v>0</v>
      </c>
      <c r="M504" s="47">
        <v>0</v>
      </c>
      <c r="N504" s="49"/>
      <c r="O504" s="50"/>
      <c r="P504" s="51"/>
      <c r="Q504" s="49"/>
      <c r="R504" s="50"/>
      <c r="S504" s="51"/>
    </row>
    <row r="505" spans="1:19" ht="15">
      <c r="A505" s="39">
        <v>2139998</v>
      </c>
      <c r="B505" s="39" t="s">
        <v>203</v>
      </c>
      <c r="C505" s="39" t="s">
        <v>117</v>
      </c>
      <c r="D505" s="44">
        <v>3</v>
      </c>
      <c r="E505" s="47">
        <v>0</v>
      </c>
      <c r="F505" s="48">
        <v>0</v>
      </c>
      <c r="G505" s="47">
        <f>IF(C505="Pervious",F505*(1-0.25),F505)</f>
        <v>0</v>
      </c>
      <c r="H505" s="47">
        <v>0</v>
      </c>
      <c r="I505" s="47">
        <v>0</v>
      </c>
      <c r="J505" s="48">
        <v>0</v>
      </c>
      <c r="K505" s="47">
        <f>IF(C505="Pervious",J505*(1-0.25),J505)</f>
        <v>0</v>
      </c>
      <c r="L505" s="47">
        <v>0</v>
      </c>
      <c r="M505" s="47">
        <v>0</v>
      </c>
      <c r="N505" s="49"/>
      <c r="O505" s="50"/>
      <c r="P505" s="51"/>
      <c r="Q505" s="49"/>
      <c r="R505" s="50"/>
      <c r="S505" s="51"/>
    </row>
    <row r="506" spans="1:19" ht="15">
      <c r="A506" s="39">
        <v>2139998</v>
      </c>
      <c r="B506" s="39" t="s">
        <v>203</v>
      </c>
      <c r="C506" s="39" t="s">
        <v>118</v>
      </c>
      <c r="D506" s="44">
        <v>4</v>
      </c>
      <c r="E506" s="47">
        <v>789.74773773</v>
      </c>
      <c r="F506" s="48">
        <v>78.770941249</v>
      </c>
      <c r="G506" s="47">
        <f>IF(C506="Pervious",F506*(1-0.25),F506)</f>
        <v>78.770941249</v>
      </c>
      <c r="H506" s="47">
        <v>9285.0717677</v>
      </c>
      <c r="I506" s="47">
        <v>789.74773773</v>
      </c>
      <c r="J506" s="48">
        <v>78.770941249</v>
      </c>
      <c r="K506" s="47">
        <f>IF(C506="Pervious",J506*(1-0.25),J506)</f>
        <v>78.770941249</v>
      </c>
      <c r="L506" s="47">
        <v>9285.0717677</v>
      </c>
      <c r="M506" s="47">
        <v>71.599998091</v>
      </c>
      <c r="N506" s="49">
        <f t="shared" si="42"/>
        <v>11.029996631093066</v>
      </c>
      <c r="O506" s="50">
        <f t="shared" si="43"/>
        <v>1.1001528400725107</v>
      </c>
      <c r="P506" s="51">
        <f t="shared" si="44"/>
        <v>129.67977674942307</v>
      </c>
      <c r="Q506" s="49">
        <f t="shared" si="45"/>
        <v>11.029996631093066</v>
      </c>
      <c r="R506" s="50">
        <f t="shared" si="46"/>
        <v>1.1001528400725107</v>
      </c>
      <c r="S506" s="51">
        <f t="shared" si="47"/>
        <v>129.67977674942307</v>
      </c>
    </row>
    <row r="507" spans="1:19" ht="15">
      <c r="A507" s="39">
        <v>2139998</v>
      </c>
      <c r="B507" s="39" t="s">
        <v>203</v>
      </c>
      <c r="C507" s="39" t="s">
        <v>119</v>
      </c>
      <c r="D507" s="44">
        <v>5</v>
      </c>
      <c r="E507" s="47">
        <v>0</v>
      </c>
      <c r="F507" s="48">
        <v>0</v>
      </c>
      <c r="G507" s="47">
        <f>IF(C507="Pervious",F507*(1-0.25),F507)</f>
        <v>0</v>
      </c>
      <c r="H507" s="47">
        <v>0</v>
      </c>
      <c r="I507" s="47">
        <v>0</v>
      </c>
      <c r="J507" s="48">
        <v>0</v>
      </c>
      <c r="K507" s="47">
        <f>IF(C507="Pervious",J507*(1-0.25),J507)</f>
        <v>0</v>
      </c>
      <c r="L507" s="47">
        <v>0</v>
      </c>
      <c r="M507" s="47">
        <v>0</v>
      </c>
      <c r="N507" s="49"/>
      <c r="O507" s="50"/>
      <c r="P507" s="51"/>
      <c r="Q507" s="49"/>
      <c r="R507" s="50"/>
      <c r="S507" s="51"/>
    </row>
    <row r="508" spans="1:19" ht="15">
      <c r="A508" s="39">
        <v>2139998</v>
      </c>
      <c r="B508" s="39" t="s">
        <v>203</v>
      </c>
      <c r="C508" s="39" t="s">
        <v>120</v>
      </c>
      <c r="D508" s="44">
        <v>6</v>
      </c>
      <c r="E508" s="47">
        <v>789.74773773</v>
      </c>
      <c r="F508" s="48">
        <v>78.770941249</v>
      </c>
      <c r="G508" s="47">
        <v>78.770941249</v>
      </c>
      <c r="H508" s="47">
        <v>9285.0717677</v>
      </c>
      <c r="I508" s="47">
        <v>789.74773773</v>
      </c>
      <c r="J508" s="48">
        <v>78.770941249</v>
      </c>
      <c r="K508" s="47">
        <v>78.770941249</v>
      </c>
      <c r="L508" s="47">
        <v>9285.0717677</v>
      </c>
      <c r="M508" s="47">
        <v>71.599998091</v>
      </c>
      <c r="N508" s="49">
        <f t="shared" si="42"/>
        <v>11.029996631093066</v>
      </c>
      <c r="O508" s="50">
        <f t="shared" si="43"/>
        <v>1.1001528400725107</v>
      </c>
      <c r="P508" s="51">
        <f t="shared" si="44"/>
        <v>129.67977674942307</v>
      </c>
      <c r="Q508" s="49">
        <f t="shared" si="45"/>
        <v>11.029996631093066</v>
      </c>
      <c r="R508" s="50">
        <f t="shared" si="46"/>
        <v>1.1001528400725107</v>
      </c>
      <c r="S508" s="51">
        <f t="shared" si="47"/>
        <v>129.67977674942307</v>
      </c>
    </row>
    <row r="509" spans="1:19" ht="15">
      <c r="A509" s="39">
        <v>2140101</v>
      </c>
      <c r="B509" s="39" t="s">
        <v>204</v>
      </c>
      <c r="C509" s="39" t="s">
        <v>115</v>
      </c>
      <c r="D509" s="44">
        <v>1</v>
      </c>
      <c r="E509" s="47">
        <v>62583.609727</v>
      </c>
      <c r="F509" s="48">
        <v>2068.7737338</v>
      </c>
      <c r="G509" s="47">
        <f>IF(C509="Pervious",F509*(1-0.25),F509)</f>
        <v>2068.7737338</v>
      </c>
      <c r="H509" s="47">
        <v>1449783.5462</v>
      </c>
      <c r="I509" s="47">
        <v>62583.609727</v>
      </c>
      <c r="J509" s="48">
        <v>2068.7737338</v>
      </c>
      <c r="K509" s="47">
        <f>IF(C509="Pervious",J509*(1-0.25),J509)</f>
        <v>2068.7737338</v>
      </c>
      <c r="L509" s="47">
        <v>1449783.5462</v>
      </c>
      <c r="M509" s="47">
        <v>36934.382657</v>
      </c>
      <c r="N509" s="49">
        <f t="shared" si="42"/>
        <v>1.6944539267976317</v>
      </c>
      <c r="O509" s="50">
        <f t="shared" si="43"/>
        <v>0.05601213787738551</v>
      </c>
      <c r="P509" s="51">
        <f t="shared" si="44"/>
        <v>39.252951908354945</v>
      </c>
      <c r="Q509" s="49">
        <f t="shared" si="45"/>
        <v>1.6944539267976317</v>
      </c>
      <c r="R509" s="50">
        <f t="shared" si="46"/>
        <v>0.05601213787738551</v>
      </c>
      <c r="S509" s="51">
        <f t="shared" si="47"/>
        <v>39.252951908354945</v>
      </c>
    </row>
    <row r="510" spans="1:19" ht="15">
      <c r="A510" s="39">
        <v>2140101</v>
      </c>
      <c r="B510" s="39" t="s">
        <v>204</v>
      </c>
      <c r="C510" s="39" t="s">
        <v>116</v>
      </c>
      <c r="D510" s="44">
        <v>2</v>
      </c>
      <c r="E510" s="47">
        <v>109332.39793</v>
      </c>
      <c r="F510" s="48">
        <v>9873.6653729</v>
      </c>
      <c r="G510" s="47">
        <f>IF(C510="Pervious",F510*(1-0.25),F510)</f>
        <v>9873.6653729</v>
      </c>
      <c r="H510" s="47">
        <v>8727935.2083</v>
      </c>
      <c r="I510" s="47">
        <v>109332.39793</v>
      </c>
      <c r="J510" s="48">
        <v>9873.6653729</v>
      </c>
      <c r="K510" s="47">
        <f>IF(C510="Pervious",J510*(1-0.25),J510)</f>
        <v>9873.6653729</v>
      </c>
      <c r="L510" s="47">
        <v>8727935.2083</v>
      </c>
      <c r="M510" s="47">
        <v>9430.8870128</v>
      </c>
      <c r="N510" s="49">
        <f t="shared" si="42"/>
        <v>11.593013232117979</v>
      </c>
      <c r="O510" s="50">
        <f t="shared" si="43"/>
        <v>1.046949810712295</v>
      </c>
      <c r="P510" s="51">
        <f t="shared" si="44"/>
        <v>925.4628113404472</v>
      </c>
      <c r="Q510" s="49">
        <f t="shared" si="45"/>
        <v>11.593013232117979</v>
      </c>
      <c r="R510" s="50">
        <f t="shared" si="46"/>
        <v>1.046949810712295</v>
      </c>
      <c r="S510" s="51">
        <f t="shared" si="47"/>
        <v>925.4628113404472</v>
      </c>
    </row>
    <row r="511" spans="1:19" ht="15">
      <c r="A511" s="39">
        <v>2140101</v>
      </c>
      <c r="B511" s="39" t="s">
        <v>204</v>
      </c>
      <c r="C511" s="39" t="s">
        <v>117</v>
      </c>
      <c r="D511" s="44">
        <v>3</v>
      </c>
      <c r="E511" s="47">
        <v>7081.6803849</v>
      </c>
      <c r="F511" s="48">
        <v>1130.5641177</v>
      </c>
      <c r="G511" s="47">
        <f>IF(C511="Pervious",F511*(1-0.25),F511)</f>
        <v>1130.5641177</v>
      </c>
      <c r="H511" s="47">
        <v>84629.011441</v>
      </c>
      <c r="I511" s="47">
        <v>7081.6803849</v>
      </c>
      <c r="J511" s="48">
        <v>1130.5641177</v>
      </c>
      <c r="K511" s="47">
        <f>IF(C511="Pervious",J511*(1-0.25),J511)</f>
        <v>1130.5641177</v>
      </c>
      <c r="L511" s="47">
        <v>84629.011441</v>
      </c>
      <c r="M511" s="47">
        <v>1828.4059722</v>
      </c>
      <c r="N511" s="49">
        <f t="shared" si="42"/>
        <v>3.873144417910144</v>
      </c>
      <c r="O511" s="50">
        <f t="shared" si="43"/>
        <v>0.6183332010995715</v>
      </c>
      <c r="P511" s="51">
        <f t="shared" si="44"/>
        <v>46.28567874298261</v>
      </c>
      <c r="Q511" s="49">
        <f t="shared" si="45"/>
        <v>3.873144417910144</v>
      </c>
      <c r="R511" s="50">
        <f t="shared" si="46"/>
        <v>0.6183332010995715</v>
      </c>
      <c r="S511" s="51">
        <f t="shared" si="47"/>
        <v>46.28567874298261</v>
      </c>
    </row>
    <row r="512" spans="1:19" ht="15">
      <c r="A512" s="39">
        <v>2140101</v>
      </c>
      <c r="B512" s="39" t="s">
        <v>204</v>
      </c>
      <c r="C512" s="39" t="s">
        <v>118</v>
      </c>
      <c r="D512" s="44">
        <v>4</v>
      </c>
      <c r="E512" s="47">
        <v>11633.816266</v>
      </c>
      <c r="F512" s="48">
        <v>2151.1142232</v>
      </c>
      <c r="G512" s="47">
        <f>IF(C512="Pervious",F512*(1-0.25),F512)</f>
        <v>2151.1142232</v>
      </c>
      <c r="H512" s="47">
        <v>1041814.8774</v>
      </c>
      <c r="I512" s="47">
        <v>11633.816266</v>
      </c>
      <c r="J512" s="48">
        <v>2151.1142232</v>
      </c>
      <c r="K512" s="47">
        <f>IF(C512="Pervious",J512*(1-0.25),J512)</f>
        <v>2151.1142232</v>
      </c>
      <c r="L512" s="47">
        <v>1041814.8774</v>
      </c>
      <c r="M512" s="47">
        <v>1507.7999967</v>
      </c>
      <c r="N512" s="49">
        <f t="shared" si="42"/>
        <v>7.715755598528978</v>
      </c>
      <c r="O512" s="50">
        <f t="shared" si="43"/>
        <v>1.4266575327682518</v>
      </c>
      <c r="P512" s="51">
        <f t="shared" si="44"/>
        <v>690.9503115002891</v>
      </c>
      <c r="Q512" s="49">
        <f t="shared" si="45"/>
        <v>7.715755598528978</v>
      </c>
      <c r="R512" s="50">
        <f t="shared" si="46"/>
        <v>1.4266575327682518</v>
      </c>
      <c r="S512" s="51">
        <f t="shared" si="47"/>
        <v>690.9503115002891</v>
      </c>
    </row>
    <row r="513" spans="1:19" ht="15">
      <c r="A513" s="39">
        <v>2140101</v>
      </c>
      <c r="B513" s="39" t="s">
        <v>204</v>
      </c>
      <c r="C513" s="39" t="s">
        <v>119</v>
      </c>
      <c r="D513" s="44">
        <v>5</v>
      </c>
      <c r="E513" s="47">
        <v>24947.886261</v>
      </c>
      <c r="F513" s="48">
        <v>1882.2191532</v>
      </c>
      <c r="G513" s="47">
        <f>IF(C513="Pervious",F513*(1-0.25),F513)</f>
        <v>1411.6643649</v>
      </c>
      <c r="H513" s="47">
        <v>489338.69081</v>
      </c>
      <c r="I513" s="47">
        <v>24947.886261</v>
      </c>
      <c r="J513" s="48">
        <v>1882.2191532</v>
      </c>
      <c r="K513" s="47">
        <f>IF(C513="Pervious",J513*(1-0.25),J513)</f>
        <v>1411.6643649</v>
      </c>
      <c r="L513" s="47">
        <v>489338.69081</v>
      </c>
      <c r="M513" s="47">
        <v>4687.5999981</v>
      </c>
      <c r="N513" s="49">
        <f t="shared" si="42"/>
        <v>5.322102199656966</v>
      </c>
      <c r="O513" s="50">
        <f t="shared" si="43"/>
        <v>0.3011486401297428</v>
      </c>
      <c r="P513" s="51">
        <f t="shared" si="44"/>
        <v>104.39002709453473</v>
      </c>
      <c r="Q513" s="49">
        <f t="shared" si="45"/>
        <v>5.322102199656966</v>
      </c>
      <c r="R513" s="50">
        <f t="shared" si="46"/>
        <v>0.3011486401297428</v>
      </c>
      <c r="S513" s="51">
        <f t="shared" si="47"/>
        <v>104.39002709453473</v>
      </c>
    </row>
    <row r="514" spans="1:19" ht="15">
      <c r="A514" s="39">
        <v>2140101</v>
      </c>
      <c r="B514" s="39" t="s">
        <v>204</v>
      </c>
      <c r="C514" s="39" t="s">
        <v>120</v>
      </c>
      <c r="D514" s="44">
        <v>6</v>
      </c>
      <c r="E514" s="47">
        <v>36581.702527</v>
      </c>
      <c r="F514" s="48">
        <v>4033.3333764</v>
      </c>
      <c r="G514" s="47">
        <v>3562.7785881</v>
      </c>
      <c r="H514" s="47">
        <v>1531153.56821</v>
      </c>
      <c r="I514" s="47">
        <v>36581.702527</v>
      </c>
      <c r="J514" s="48">
        <v>4033.3333764</v>
      </c>
      <c r="K514" s="47">
        <v>3562.7785881</v>
      </c>
      <c r="L514" s="47">
        <v>1531153.56821</v>
      </c>
      <c r="M514" s="47">
        <v>6195.3999948</v>
      </c>
      <c r="N514" s="49">
        <f t="shared" si="42"/>
        <v>5.904655479501599</v>
      </c>
      <c r="O514" s="50">
        <f t="shared" si="43"/>
        <v>0.575068371871123</v>
      </c>
      <c r="P514" s="51">
        <f t="shared" si="44"/>
        <v>247.14361776400986</v>
      </c>
      <c r="Q514" s="49">
        <f t="shared" si="45"/>
        <v>5.904655479501599</v>
      </c>
      <c r="R514" s="50">
        <f t="shared" si="46"/>
        <v>0.575068371871123</v>
      </c>
      <c r="S514" s="51">
        <f t="shared" si="47"/>
        <v>247.14361776400986</v>
      </c>
    </row>
    <row r="515" spans="1:19" ht="15">
      <c r="A515" s="39">
        <v>2140102</v>
      </c>
      <c r="B515" s="39" t="s">
        <v>205</v>
      </c>
      <c r="C515" s="39" t="s">
        <v>115</v>
      </c>
      <c r="D515" s="44">
        <v>1</v>
      </c>
      <c r="E515" s="47">
        <v>29444.689606</v>
      </c>
      <c r="F515" s="48">
        <v>955.49385555</v>
      </c>
      <c r="G515" s="47">
        <f>IF(C515="Pervious",F515*(1-0.25),F515)</f>
        <v>955.49385555</v>
      </c>
      <c r="H515" s="47">
        <v>521838.71177</v>
      </c>
      <c r="I515" s="47">
        <v>29444.689606</v>
      </c>
      <c r="J515" s="48">
        <v>955.49385555</v>
      </c>
      <c r="K515" s="47">
        <f>IF(C515="Pervious",J515*(1-0.25),J515)</f>
        <v>955.49385555</v>
      </c>
      <c r="L515" s="47">
        <v>521838.71177</v>
      </c>
      <c r="M515" s="47">
        <v>17234.101929</v>
      </c>
      <c r="N515" s="49">
        <f t="shared" si="42"/>
        <v>1.7085131402439437</v>
      </c>
      <c r="O515" s="50">
        <f t="shared" si="43"/>
        <v>0.05544204505035338</v>
      </c>
      <c r="P515" s="51">
        <f t="shared" si="44"/>
        <v>30.279425868538972</v>
      </c>
      <c r="Q515" s="49">
        <f t="shared" si="45"/>
        <v>1.7085131402439437</v>
      </c>
      <c r="R515" s="50">
        <f t="shared" si="46"/>
        <v>0.05544204505035338</v>
      </c>
      <c r="S515" s="51">
        <f t="shared" si="47"/>
        <v>30.279425868538972</v>
      </c>
    </row>
    <row r="516" spans="1:19" ht="15">
      <c r="A516" s="39">
        <v>2140102</v>
      </c>
      <c r="B516" s="39" t="s">
        <v>205</v>
      </c>
      <c r="C516" s="39" t="s">
        <v>116</v>
      </c>
      <c r="D516" s="44">
        <v>2</v>
      </c>
      <c r="E516" s="47">
        <v>6485.5657553</v>
      </c>
      <c r="F516" s="48">
        <v>554.96980583</v>
      </c>
      <c r="G516" s="47">
        <f>IF(C516="Pervious",F516*(1-0.25),F516)</f>
        <v>554.96980583</v>
      </c>
      <c r="H516" s="47">
        <v>532351.02173</v>
      </c>
      <c r="I516" s="47">
        <v>6485.5657553</v>
      </c>
      <c r="J516" s="48">
        <v>554.96980583</v>
      </c>
      <c r="K516" s="47">
        <f>IF(C516="Pervious",J516*(1-0.25),J516)</f>
        <v>554.96980583</v>
      </c>
      <c r="L516" s="47">
        <v>532351.02173</v>
      </c>
      <c r="M516" s="47">
        <v>586.67400047</v>
      </c>
      <c r="N516" s="49">
        <f t="shared" si="42"/>
        <v>11.054803434452937</v>
      </c>
      <c r="O516" s="50">
        <f t="shared" si="43"/>
        <v>0.9459594346867239</v>
      </c>
      <c r="P516" s="51">
        <f t="shared" si="44"/>
        <v>907.405171020907</v>
      </c>
      <c r="Q516" s="49">
        <f t="shared" si="45"/>
        <v>11.054803434452937</v>
      </c>
      <c r="R516" s="50">
        <f t="shared" si="46"/>
        <v>0.9459594346867239</v>
      </c>
      <c r="S516" s="51">
        <f t="shared" si="47"/>
        <v>907.405171020907</v>
      </c>
    </row>
    <row r="517" spans="1:19" ht="15">
      <c r="A517" s="39">
        <v>2140102</v>
      </c>
      <c r="B517" s="39" t="s">
        <v>205</v>
      </c>
      <c r="C517" s="39" t="s">
        <v>117</v>
      </c>
      <c r="D517" s="44">
        <v>3</v>
      </c>
      <c r="E517" s="47">
        <v>500.97654048</v>
      </c>
      <c r="F517" s="48">
        <v>83.354889276</v>
      </c>
      <c r="G517" s="47">
        <f>IF(C517="Pervious",F517*(1-0.25),F517)</f>
        <v>83.354889276</v>
      </c>
      <c r="H517" s="47">
        <v>7026.9179284</v>
      </c>
      <c r="I517" s="47">
        <v>500.97654048</v>
      </c>
      <c r="J517" s="48">
        <v>83.354889276</v>
      </c>
      <c r="K517" s="47">
        <f>IF(C517="Pervious",J517*(1-0.25),J517)</f>
        <v>83.354889276</v>
      </c>
      <c r="L517" s="47">
        <v>7026.9179284</v>
      </c>
      <c r="M517" s="47">
        <v>141.77399801</v>
      </c>
      <c r="N517" s="49">
        <f t="shared" si="42"/>
        <v>3.5336277985520566</v>
      </c>
      <c r="O517" s="50">
        <f t="shared" si="43"/>
        <v>0.5879420094375879</v>
      </c>
      <c r="P517" s="51">
        <f t="shared" si="44"/>
        <v>49.564222121353716</v>
      </c>
      <c r="Q517" s="49">
        <f t="shared" si="45"/>
        <v>3.5336277985520566</v>
      </c>
      <c r="R517" s="50">
        <f t="shared" si="46"/>
        <v>0.5879420094375879</v>
      </c>
      <c r="S517" s="51">
        <f t="shared" si="47"/>
        <v>49.564222121353716</v>
      </c>
    </row>
    <row r="518" spans="1:19" ht="15">
      <c r="A518" s="39">
        <v>2140102</v>
      </c>
      <c r="B518" s="39" t="s">
        <v>205</v>
      </c>
      <c r="C518" s="39" t="s">
        <v>118</v>
      </c>
      <c r="D518" s="44">
        <v>4</v>
      </c>
      <c r="E518" s="47">
        <v>4291.2467445</v>
      </c>
      <c r="F518" s="48">
        <v>772.26796919</v>
      </c>
      <c r="G518" s="47">
        <f>IF(C518="Pervious",F518*(1-0.25),F518)</f>
        <v>772.26796919</v>
      </c>
      <c r="H518" s="47">
        <v>258759.37492</v>
      </c>
      <c r="I518" s="47">
        <v>4291.2467445</v>
      </c>
      <c r="J518" s="48">
        <v>772.26796919</v>
      </c>
      <c r="K518" s="47">
        <f>IF(C518="Pervious",J518*(1-0.25),J518)</f>
        <v>772.26796919</v>
      </c>
      <c r="L518" s="47">
        <v>258759.37492</v>
      </c>
      <c r="M518" s="47">
        <v>550.90000191</v>
      </c>
      <c r="N518" s="49">
        <f aca="true" t="shared" si="48" ref="N518:N581">E518/$M518</f>
        <v>7.789520293378138</v>
      </c>
      <c r="O518" s="50">
        <f aca="true" t="shared" si="49" ref="O518:O581">G518/$M518</f>
        <v>1.4018296723770292</v>
      </c>
      <c r="P518" s="51">
        <f aca="true" t="shared" si="50" ref="P518:P581">H518/$M518</f>
        <v>469.70298424916916</v>
      </c>
      <c r="Q518" s="49">
        <f aca="true" t="shared" si="51" ref="Q518:Q581">I518/$M518</f>
        <v>7.789520293378138</v>
      </c>
      <c r="R518" s="50">
        <f aca="true" t="shared" si="52" ref="R518:R581">K518/$M518</f>
        <v>1.4018296723770292</v>
      </c>
      <c r="S518" s="51">
        <f aca="true" t="shared" si="53" ref="S518:S581">L518/$M518</f>
        <v>469.70298424916916</v>
      </c>
    </row>
    <row r="519" spans="1:19" ht="15">
      <c r="A519" s="39">
        <v>2140102</v>
      </c>
      <c r="B519" s="39" t="s">
        <v>205</v>
      </c>
      <c r="C519" s="39" t="s">
        <v>119</v>
      </c>
      <c r="D519" s="44">
        <v>5</v>
      </c>
      <c r="E519" s="47">
        <v>9583.1662949</v>
      </c>
      <c r="F519" s="48">
        <v>719.0846445</v>
      </c>
      <c r="G519" s="47">
        <f>IF(C519="Pervious",F519*(1-0.25),F519)</f>
        <v>539.313483375</v>
      </c>
      <c r="H519" s="47">
        <v>110638.48792</v>
      </c>
      <c r="I519" s="47">
        <v>9583.1662949</v>
      </c>
      <c r="J519" s="48">
        <v>719.0846445</v>
      </c>
      <c r="K519" s="47">
        <f>IF(C519="Pervious",J519*(1-0.25),J519)</f>
        <v>539.313483375</v>
      </c>
      <c r="L519" s="47">
        <v>110638.48792</v>
      </c>
      <c r="M519" s="47">
        <v>1554.6000038</v>
      </c>
      <c r="N519" s="49">
        <f t="shared" si="48"/>
        <v>6.164393587723726</v>
      </c>
      <c r="O519" s="50">
        <f t="shared" si="49"/>
        <v>0.34691462887992053</v>
      </c>
      <c r="P519" s="51">
        <f t="shared" si="50"/>
        <v>71.16845982861177</v>
      </c>
      <c r="Q519" s="49">
        <f t="shared" si="51"/>
        <v>6.164393587723726</v>
      </c>
      <c r="R519" s="50">
        <f t="shared" si="52"/>
        <v>0.34691462887992053</v>
      </c>
      <c r="S519" s="51">
        <f t="shared" si="53"/>
        <v>71.16845982861177</v>
      </c>
    </row>
    <row r="520" spans="1:19" ht="15">
      <c r="A520" s="39">
        <v>2140102</v>
      </c>
      <c r="B520" s="39" t="s">
        <v>205</v>
      </c>
      <c r="C520" s="39" t="s">
        <v>120</v>
      </c>
      <c r="D520" s="44">
        <v>6</v>
      </c>
      <c r="E520" s="47">
        <v>13874.4130394</v>
      </c>
      <c r="F520" s="48">
        <v>1491.35261369</v>
      </c>
      <c r="G520" s="47">
        <v>1311.581452565</v>
      </c>
      <c r="H520" s="47">
        <v>369397.86284</v>
      </c>
      <c r="I520" s="47">
        <v>13874.4130394</v>
      </c>
      <c r="J520" s="48">
        <v>1491.35261369</v>
      </c>
      <c r="K520" s="47">
        <v>1311.581452565</v>
      </c>
      <c r="L520" s="47">
        <v>369397.86284</v>
      </c>
      <c r="M520" s="47">
        <v>2105.50000571</v>
      </c>
      <c r="N520" s="49">
        <f t="shared" si="48"/>
        <v>6.589604845297248</v>
      </c>
      <c r="O520" s="50">
        <f t="shared" si="49"/>
        <v>0.6229311085291206</v>
      </c>
      <c r="P520" s="51">
        <f t="shared" si="50"/>
        <v>175.4442468953756</v>
      </c>
      <c r="Q520" s="49">
        <f t="shared" si="51"/>
        <v>6.589604845297248</v>
      </c>
      <c r="R520" s="50">
        <f t="shared" si="52"/>
        <v>0.6229311085291206</v>
      </c>
      <c r="S520" s="51">
        <f t="shared" si="53"/>
        <v>175.4442468953756</v>
      </c>
    </row>
    <row r="521" spans="1:19" ht="15">
      <c r="A521" s="39">
        <v>2140103</v>
      </c>
      <c r="B521" s="39" t="s">
        <v>206</v>
      </c>
      <c r="C521" s="39" t="s">
        <v>115</v>
      </c>
      <c r="D521" s="44">
        <v>1</v>
      </c>
      <c r="E521" s="47">
        <v>46793.443144</v>
      </c>
      <c r="F521" s="48">
        <v>1605.7486707</v>
      </c>
      <c r="G521" s="47">
        <f>IF(C521="Pervious",F521*(1-0.25),F521)</f>
        <v>1605.7486707</v>
      </c>
      <c r="H521" s="47">
        <v>990981.87207</v>
      </c>
      <c r="I521" s="47">
        <v>43628.936857</v>
      </c>
      <c r="J521" s="48">
        <v>1567.5286958</v>
      </c>
      <c r="K521" s="47">
        <f>IF(C521="Pervious",J521*(1-0.25),J521)</f>
        <v>1567.5286958</v>
      </c>
      <c r="L521" s="47">
        <v>1287998.6105</v>
      </c>
      <c r="M521" s="47">
        <v>27780.082238</v>
      </c>
      <c r="N521" s="49">
        <f t="shared" si="48"/>
        <v>1.6844242123945867</v>
      </c>
      <c r="O521" s="50">
        <f t="shared" si="49"/>
        <v>0.05780215684543648</v>
      </c>
      <c r="P521" s="51">
        <f t="shared" si="50"/>
        <v>35.67238799295019</v>
      </c>
      <c r="Q521" s="49">
        <f t="shared" si="51"/>
        <v>1.5705114363311916</v>
      </c>
      <c r="R521" s="50">
        <f t="shared" si="52"/>
        <v>0.056426351886597316</v>
      </c>
      <c r="S521" s="51">
        <f t="shared" si="53"/>
        <v>46.364103585631725</v>
      </c>
    </row>
    <row r="522" spans="1:19" ht="15">
      <c r="A522" s="39">
        <v>2140103</v>
      </c>
      <c r="B522" s="39" t="s">
        <v>206</v>
      </c>
      <c r="C522" s="39" t="s">
        <v>116</v>
      </c>
      <c r="D522" s="44">
        <v>2</v>
      </c>
      <c r="E522" s="47">
        <v>60930.390035</v>
      </c>
      <c r="F522" s="48">
        <v>5675.9764614</v>
      </c>
      <c r="G522" s="47">
        <f>IF(C522="Pervious",F522*(1-0.25),F522)</f>
        <v>5675.9764614</v>
      </c>
      <c r="H522" s="47">
        <v>3755522.6693</v>
      </c>
      <c r="I522" s="47">
        <v>58983.63595</v>
      </c>
      <c r="J522" s="48">
        <v>5611.9621567</v>
      </c>
      <c r="K522" s="47">
        <f>IF(C522="Pervious",J522*(1-0.25),J522)</f>
        <v>5611.9621567</v>
      </c>
      <c r="L522" s="47">
        <v>4256804.4217</v>
      </c>
      <c r="M522" s="47">
        <v>5111.170063</v>
      </c>
      <c r="N522" s="49">
        <f t="shared" si="48"/>
        <v>11.921025769828704</v>
      </c>
      <c r="O522" s="50">
        <f t="shared" si="49"/>
        <v>1.1105043251228637</v>
      </c>
      <c r="P522" s="51">
        <f t="shared" si="50"/>
        <v>734.7676995696945</v>
      </c>
      <c r="Q522" s="49">
        <f t="shared" si="51"/>
        <v>11.540143494145365</v>
      </c>
      <c r="R522" s="50">
        <f t="shared" si="52"/>
        <v>1.0979799317039474</v>
      </c>
      <c r="S522" s="51">
        <f t="shared" si="53"/>
        <v>832.8434329577893</v>
      </c>
    </row>
    <row r="523" spans="1:19" ht="15">
      <c r="A523" s="39">
        <v>2140103</v>
      </c>
      <c r="B523" s="39" t="s">
        <v>206</v>
      </c>
      <c r="C523" s="39" t="s">
        <v>117</v>
      </c>
      <c r="D523" s="44">
        <v>3</v>
      </c>
      <c r="E523" s="47">
        <v>3738.6219347</v>
      </c>
      <c r="F523" s="48">
        <v>568.14460547</v>
      </c>
      <c r="G523" s="47">
        <f>IF(C523="Pervious",F523*(1-0.25),F523)</f>
        <v>568.14460547</v>
      </c>
      <c r="H523" s="47">
        <v>45481.054728</v>
      </c>
      <c r="I523" s="47">
        <v>3619.1962907</v>
      </c>
      <c r="J523" s="48">
        <v>561.73870275</v>
      </c>
      <c r="K523" s="47">
        <f>IF(C523="Pervious",J523*(1-0.25),J523)</f>
        <v>561.73870275</v>
      </c>
      <c r="L523" s="47">
        <v>49677.728625</v>
      </c>
      <c r="M523" s="47">
        <v>870.39799595</v>
      </c>
      <c r="N523" s="49">
        <f t="shared" si="48"/>
        <v>4.295301634534973</v>
      </c>
      <c r="O523" s="50">
        <f t="shared" si="49"/>
        <v>0.6527411691129825</v>
      </c>
      <c r="P523" s="51">
        <f t="shared" si="50"/>
        <v>52.2531703193543</v>
      </c>
      <c r="Q523" s="49">
        <f t="shared" si="51"/>
        <v>4.158093547480899</v>
      </c>
      <c r="R523" s="50">
        <f t="shared" si="52"/>
        <v>0.6453814293734531</v>
      </c>
      <c r="S523" s="51">
        <f t="shared" si="53"/>
        <v>57.074727717840176</v>
      </c>
    </row>
    <row r="524" spans="1:19" ht="15">
      <c r="A524" s="39">
        <v>2140103</v>
      </c>
      <c r="B524" s="39" t="s">
        <v>206</v>
      </c>
      <c r="C524" s="39" t="s">
        <v>118</v>
      </c>
      <c r="D524" s="44">
        <v>4</v>
      </c>
      <c r="E524" s="47">
        <v>18506.664902</v>
      </c>
      <c r="F524" s="48">
        <v>3446.8627061</v>
      </c>
      <c r="G524" s="47">
        <f>IF(C524="Pervious",F524*(1-0.25),F524)</f>
        <v>3446.8627061</v>
      </c>
      <c r="H524" s="47">
        <v>1292380.4097</v>
      </c>
      <c r="I524" s="47">
        <v>16972.256926</v>
      </c>
      <c r="J524" s="48">
        <v>3346.0113613</v>
      </c>
      <c r="K524" s="47">
        <f>IF(C524="Pervious",J524*(1-0.25),J524)</f>
        <v>3346.0113613</v>
      </c>
      <c r="L524" s="47">
        <v>1808854.0139</v>
      </c>
      <c r="M524" s="47">
        <v>2375.000004</v>
      </c>
      <c r="N524" s="49">
        <f t="shared" si="48"/>
        <v>7.792279945613003</v>
      </c>
      <c r="O524" s="50">
        <f t="shared" si="49"/>
        <v>1.4513106106504243</v>
      </c>
      <c r="P524" s="51">
        <f t="shared" si="50"/>
        <v>544.1601715887829</v>
      </c>
      <c r="Q524" s="49">
        <f t="shared" si="51"/>
        <v>7.1462134304905875</v>
      </c>
      <c r="R524" s="50">
        <f t="shared" si="52"/>
        <v>1.4088468865956263</v>
      </c>
      <c r="S524" s="51">
        <f t="shared" si="53"/>
        <v>761.6227414120037</v>
      </c>
    </row>
    <row r="525" spans="1:19" ht="15">
      <c r="A525" s="39">
        <v>2140103</v>
      </c>
      <c r="B525" s="39" t="s">
        <v>206</v>
      </c>
      <c r="C525" s="39" t="s">
        <v>119</v>
      </c>
      <c r="D525" s="44">
        <v>5</v>
      </c>
      <c r="E525" s="47">
        <v>40776.599255</v>
      </c>
      <c r="F525" s="48">
        <v>3112.8123608</v>
      </c>
      <c r="G525" s="47">
        <f>IF(C525="Pervious",F525*(1-0.25),F525)</f>
        <v>2334.6092706</v>
      </c>
      <c r="H525" s="47">
        <v>647655.65041</v>
      </c>
      <c r="I525" s="47">
        <v>37594.671234</v>
      </c>
      <c r="J525" s="48">
        <v>3027.3977435</v>
      </c>
      <c r="K525" s="47">
        <f>IF(C525="Pervious",J525*(1-0.25),J525)</f>
        <v>2270.5483076250002</v>
      </c>
      <c r="L525" s="47">
        <v>897074.49523</v>
      </c>
      <c r="M525" s="47">
        <v>7919.4999969</v>
      </c>
      <c r="N525" s="49">
        <f t="shared" si="48"/>
        <v>5.148885569917488</v>
      </c>
      <c r="O525" s="50">
        <f t="shared" si="49"/>
        <v>0.2947925085565827</v>
      </c>
      <c r="P525" s="51">
        <f t="shared" si="50"/>
        <v>81.77986623694899</v>
      </c>
      <c r="Q525" s="49">
        <f t="shared" si="51"/>
        <v>4.747101616101523</v>
      </c>
      <c r="R525" s="50">
        <f t="shared" si="52"/>
        <v>0.28670349245707194</v>
      </c>
      <c r="S525" s="51">
        <f t="shared" si="53"/>
        <v>113.27413291005112</v>
      </c>
    </row>
    <row r="526" spans="1:19" ht="15">
      <c r="A526" s="39">
        <v>2140103</v>
      </c>
      <c r="B526" s="39" t="s">
        <v>206</v>
      </c>
      <c r="C526" s="39" t="s">
        <v>120</v>
      </c>
      <c r="D526" s="44">
        <v>6</v>
      </c>
      <c r="E526" s="47">
        <v>59283.264157</v>
      </c>
      <c r="F526" s="48">
        <v>6559.6750669</v>
      </c>
      <c r="G526" s="47">
        <v>5781.471976700001</v>
      </c>
      <c r="H526" s="47">
        <v>1940036.06011</v>
      </c>
      <c r="I526" s="47">
        <v>54566.928159999996</v>
      </c>
      <c r="J526" s="48">
        <v>6373.4091048</v>
      </c>
      <c r="K526" s="47">
        <v>5616.559668925</v>
      </c>
      <c r="L526" s="47">
        <v>2705928.50913</v>
      </c>
      <c r="M526" s="47">
        <v>10294.5000009</v>
      </c>
      <c r="N526" s="49">
        <f t="shared" si="48"/>
        <v>5.758731764710976</v>
      </c>
      <c r="O526" s="50">
        <f t="shared" si="49"/>
        <v>0.5616078465388852</v>
      </c>
      <c r="P526" s="51">
        <f t="shared" si="50"/>
        <v>188.45364611592518</v>
      </c>
      <c r="Q526" s="49">
        <f t="shared" si="51"/>
        <v>5.300590427434987</v>
      </c>
      <c r="R526" s="50">
        <f t="shared" si="52"/>
        <v>0.5455883887934305</v>
      </c>
      <c r="S526" s="51">
        <f t="shared" si="53"/>
        <v>262.85186350900324</v>
      </c>
    </row>
    <row r="527" spans="1:19" ht="15">
      <c r="A527" s="39">
        <v>2140104</v>
      </c>
      <c r="B527" s="39" t="s">
        <v>207</v>
      </c>
      <c r="C527" s="39" t="s">
        <v>115</v>
      </c>
      <c r="D527" s="44">
        <v>1</v>
      </c>
      <c r="E527" s="47">
        <v>38066.430908</v>
      </c>
      <c r="F527" s="48">
        <v>1302.739975</v>
      </c>
      <c r="G527" s="47">
        <f>IF(C527="Pervious",F527*(1-0.25),F527)</f>
        <v>1302.739975</v>
      </c>
      <c r="H527" s="47">
        <v>726203.60552</v>
      </c>
      <c r="I527" s="47">
        <v>32271.577881</v>
      </c>
      <c r="J527" s="48">
        <v>1273.4205868</v>
      </c>
      <c r="K527" s="47">
        <f>IF(C527="Pervious",J527*(1-0.25),J527)</f>
        <v>1273.4205868</v>
      </c>
      <c r="L527" s="47">
        <v>3806813.4156</v>
      </c>
      <c r="M527" s="47">
        <v>22550.125734</v>
      </c>
      <c r="N527" s="49">
        <f t="shared" si="48"/>
        <v>1.6880806500606451</v>
      </c>
      <c r="O527" s="50">
        <f t="shared" si="49"/>
        <v>0.05777085193967637</v>
      </c>
      <c r="P527" s="51">
        <f t="shared" si="50"/>
        <v>32.20397145835267</v>
      </c>
      <c r="Q527" s="49">
        <f t="shared" si="51"/>
        <v>1.4311041216210365</v>
      </c>
      <c r="R527" s="50">
        <f t="shared" si="52"/>
        <v>0.05647066459057464</v>
      </c>
      <c r="S527" s="51">
        <f t="shared" si="53"/>
        <v>168.81561817015807</v>
      </c>
    </row>
    <row r="528" spans="1:19" ht="15">
      <c r="A528" s="39">
        <v>2140104</v>
      </c>
      <c r="B528" s="39" t="s">
        <v>207</v>
      </c>
      <c r="C528" s="39" t="s">
        <v>116</v>
      </c>
      <c r="D528" s="44">
        <v>2</v>
      </c>
      <c r="E528" s="47">
        <v>61976.346764</v>
      </c>
      <c r="F528" s="48">
        <v>5774.8798189</v>
      </c>
      <c r="G528" s="47">
        <f>IF(C528="Pervious",F528*(1-0.25),F528)</f>
        <v>5774.8798189</v>
      </c>
      <c r="H528" s="47">
        <v>3108859.7775</v>
      </c>
      <c r="I528" s="47">
        <v>54572.564253</v>
      </c>
      <c r="J528" s="48">
        <v>5672.8874753</v>
      </c>
      <c r="K528" s="47">
        <f>IF(C528="Pervious",J528*(1-0.25),J528)</f>
        <v>5672.8874753</v>
      </c>
      <c r="L528" s="47">
        <v>12166769.753</v>
      </c>
      <c r="M528" s="47">
        <v>5199.0480267</v>
      </c>
      <c r="N528" s="49">
        <f t="shared" si="48"/>
        <v>11.920710569649872</v>
      </c>
      <c r="O528" s="50">
        <f t="shared" si="49"/>
        <v>1.1107571596266823</v>
      </c>
      <c r="P528" s="51">
        <f t="shared" si="50"/>
        <v>597.967120429409</v>
      </c>
      <c r="Q528" s="49">
        <f t="shared" si="51"/>
        <v>10.496645534478535</v>
      </c>
      <c r="R528" s="50">
        <f t="shared" si="52"/>
        <v>1.0911396559844362</v>
      </c>
      <c r="S528" s="51">
        <f t="shared" si="53"/>
        <v>2340.1918371434303</v>
      </c>
    </row>
    <row r="529" spans="1:19" ht="15">
      <c r="A529" s="39">
        <v>2140104</v>
      </c>
      <c r="B529" s="39" t="s">
        <v>207</v>
      </c>
      <c r="C529" s="39" t="s">
        <v>117</v>
      </c>
      <c r="D529" s="44">
        <v>3</v>
      </c>
      <c r="E529" s="47">
        <v>3802.0176444</v>
      </c>
      <c r="F529" s="48">
        <v>577.89436097</v>
      </c>
      <c r="G529" s="47">
        <f>IF(C529="Pervious",F529*(1-0.25),F529)</f>
        <v>577.89436097</v>
      </c>
      <c r="H529" s="47">
        <v>24243.742286</v>
      </c>
      <c r="I529" s="47">
        <v>3347.8252283</v>
      </c>
      <c r="J529" s="48">
        <v>567.68800137</v>
      </c>
      <c r="K529" s="47">
        <f>IF(C529="Pervious",J529*(1-0.25),J529)</f>
        <v>567.68800137</v>
      </c>
      <c r="L529" s="47">
        <v>111061.32476</v>
      </c>
      <c r="M529" s="47">
        <v>885.36202032</v>
      </c>
      <c r="N529" s="49">
        <f t="shared" si="48"/>
        <v>4.294308494310408</v>
      </c>
      <c r="O529" s="50">
        <f t="shared" si="49"/>
        <v>0.652720974817882</v>
      </c>
      <c r="P529" s="51">
        <f t="shared" si="50"/>
        <v>27.382857779733406</v>
      </c>
      <c r="Q529" s="49">
        <f t="shared" si="51"/>
        <v>3.7813065745580343</v>
      </c>
      <c r="R529" s="50">
        <f t="shared" si="52"/>
        <v>0.6411930807296412</v>
      </c>
      <c r="S529" s="51">
        <f t="shared" si="53"/>
        <v>125.44170882760325</v>
      </c>
    </row>
    <row r="530" spans="1:19" ht="15">
      <c r="A530" s="39">
        <v>2140104</v>
      </c>
      <c r="B530" s="39" t="s">
        <v>207</v>
      </c>
      <c r="C530" s="39" t="s">
        <v>118</v>
      </c>
      <c r="D530" s="44">
        <v>4</v>
      </c>
      <c r="E530" s="47">
        <v>9305.018113</v>
      </c>
      <c r="F530" s="48">
        <v>1733.0400975</v>
      </c>
      <c r="G530" s="47">
        <f>IF(C530="Pervious",F530*(1-0.25),F530)</f>
        <v>1733.0400975</v>
      </c>
      <c r="H530" s="47">
        <v>699321.55921</v>
      </c>
      <c r="I530" s="47">
        <v>8196.9514712</v>
      </c>
      <c r="J530" s="48">
        <v>1702.5292532</v>
      </c>
      <c r="K530" s="47">
        <f>IF(C530="Pervious",J530*(1-0.25),J530)</f>
        <v>1702.5292532</v>
      </c>
      <c r="L530" s="47">
        <v>2685166.2159</v>
      </c>
      <c r="M530" s="47">
        <v>1195.3000015</v>
      </c>
      <c r="N530" s="49">
        <f t="shared" si="48"/>
        <v>7.784671715320834</v>
      </c>
      <c r="O530" s="50">
        <f t="shared" si="49"/>
        <v>1.4498787712918781</v>
      </c>
      <c r="P530" s="51">
        <f t="shared" si="50"/>
        <v>585.0594481154612</v>
      </c>
      <c r="Q530" s="49">
        <f t="shared" si="51"/>
        <v>6.857652021177547</v>
      </c>
      <c r="R530" s="50">
        <f t="shared" si="52"/>
        <v>1.4243530921638672</v>
      </c>
      <c r="S530" s="51">
        <f t="shared" si="53"/>
        <v>2246.4370555762944</v>
      </c>
    </row>
    <row r="531" spans="1:19" ht="15">
      <c r="A531" s="39">
        <v>2140104</v>
      </c>
      <c r="B531" s="39" t="s">
        <v>207</v>
      </c>
      <c r="C531" s="39" t="s">
        <v>119</v>
      </c>
      <c r="D531" s="44">
        <v>5</v>
      </c>
      <c r="E531" s="47">
        <v>22597.585923</v>
      </c>
      <c r="F531" s="48">
        <v>1718.2562072</v>
      </c>
      <c r="G531" s="47">
        <f>IF(C531="Pervious",F531*(1-0.25),F531)</f>
        <v>1288.6921554</v>
      </c>
      <c r="H531" s="47">
        <v>406496.254</v>
      </c>
      <c r="I531" s="47">
        <v>20186.787732</v>
      </c>
      <c r="J531" s="48">
        <v>1691.15531</v>
      </c>
      <c r="K531" s="47">
        <f>IF(C531="Pervious",J531*(1-0.25),J531)</f>
        <v>1268.3664825</v>
      </c>
      <c r="L531" s="47">
        <v>1414796.049</v>
      </c>
      <c r="M531" s="47">
        <v>4489.7999997</v>
      </c>
      <c r="N531" s="49">
        <f t="shared" si="48"/>
        <v>5.033094107646204</v>
      </c>
      <c r="O531" s="50">
        <f t="shared" si="49"/>
        <v>0.28702662824315295</v>
      </c>
      <c r="P531" s="51">
        <f t="shared" si="50"/>
        <v>90.53771972630437</v>
      </c>
      <c r="Q531" s="49">
        <f t="shared" si="51"/>
        <v>4.496144089569434</v>
      </c>
      <c r="R531" s="50">
        <f t="shared" si="52"/>
        <v>0.2824995506670119</v>
      </c>
      <c r="S531" s="51">
        <f t="shared" si="53"/>
        <v>315.1133790134381</v>
      </c>
    </row>
    <row r="532" spans="1:19" ht="15">
      <c r="A532" s="39">
        <v>2140104</v>
      </c>
      <c r="B532" s="39" t="s">
        <v>207</v>
      </c>
      <c r="C532" s="39" t="s">
        <v>120</v>
      </c>
      <c r="D532" s="44">
        <v>6</v>
      </c>
      <c r="E532" s="47">
        <v>31902.604035999997</v>
      </c>
      <c r="F532" s="48">
        <v>3451.2963047000003</v>
      </c>
      <c r="G532" s="47">
        <v>3021.7322529000003</v>
      </c>
      <c r="H532" s="47">
        <v>1105817.81321</v>
      </c>
      <c r="I532" s="47">
        <v>28383.7392032</v>
      </c>
      <c r="J532" s="48">
        <v>3393.6845632000004</v>
      </c>
      <c r="K532" s="47">
        <v>2970.8957357</v>
      </c>
      <c r="L532" s="47">
        <v>4099962.2649000003</v>
      </c>
      <c r="M532" s="47">
        <v>5685.1000011999995</v>
      </c>
      <c r="N532" s="49">
        <f t="shared" si="48"/>
        <v>5.611617039149014</v>
      </c>
      <c r="O532" s="50">
        <f t="shared" si="49"/>
        <v>0.5315178716754638</v>
      </c>
      <c r="P532" s="51">
        <f t="shared" si="50"/>
        <v>194.51158519227212</v>
      </c>
      <c r="Q532" s="49">
        <f t="shared" si="51"/>
        <v>4.992654341561066</v>
      </c>
      <c r="R532" s="50">
        <f t="shared" si="52"/>
        <v>0.5225758095852157</v>
      </c>
      <c r="S532" s="51">
        <f t="shared" si="53"/>
        <v>721.1768067465108</v>
      </c>
    </row>
    <row r="533" spans="1:19" ht="15">
      <c r="A533" s="39">
        <v>2140105</v>
      </c>
      <c r="B533" s="39" t="s">
        <v>208</v>
      </c>
      <c r="C533" s="39" t="s">
        <v>115</v>
      </c>
      <c r="D533" s="44">
        <v>1</v>
      </c>
      <c r="E533" s="47">
        <v>28790.970457</v>
      </c>
      <c r="F533" s="48">
        <v>985.307991</v>
      </c>
      <c r="G533" s="47">
        <f>IF(C533="Pervious",F533*(1-0.25),F533)</f>
        <v>985.307991</v>
      </c>
      <c r="H533" s="47">
        <v>673479.86322</v>
      </c>
      <c r="I533" s="47">
        <v>24344.992793</v>
      </c>
      <c r="J533" s="48">
        <v>939.36117193</v>
      </c>
      <c r="K533" s="47">
        <f>IF(C533="Pervious",J533*(1-0.25),J533)</f>
        <v>939.36117193</v>
      </c>
      <c r="L533" s="47">
        <v>1101795.3475</v>
      </c>
      <c r="M533" s="47">
        <v>17055.448974</v>
      </c>
      <c r="N533" s="49">
        <f t="shared" si="48"/>
        <v>1.6880804780272916</v>
      </c>
      <c r="O533" s="50">
        <f t="shared" si="49"/>
        <v>0.05777086211579903</v>
      </c>
      <c r="P533" s="51">
        <f t="shared" si="50"/>
        <v>39.487665452060476</v>
      </c>
      <c r="Q533" s="49">
        <f t="shared" si="51"/>
        <v>1.4274026342028563</v>
      </c>
      <c r="R533" s="50">
        <f t="shared" si="52"/>
        <v>0.0550768949772005</v>
      </c>
      <c r="S533" s="51">
        <f t="shared" si="53"/>
        <v>64.60078237633148</v>
      </c>
    </row>
    <row r="534" spans="1:19" ht="15">
      <c r="A534" s="39">
        <v>2140105</v>
      </c>
      <c r="B534" s="39" t="s">
        <v>208</v>
      </c>
      <c r="C534" s="39" t="s">
        <v>116</v>
      </c>
      <c r="D534" s="44">
        <v>2</v>
      </c>
      <c r="E534" s="47">
        <v>81978.489778</v>
      </c>
      <c r="F534" s="48">
        <v>7638.6535187</v>
      </c>
      <c r="G534" s="47">
        <f>IF(C534="Pervious",F534*(1-0.25),F534)</f>
        <v>7638.6535187</v>
      </c>
      <c r="H534" s="47">
        <v>4794827.3707</v>
      </c>
      <c r="I534" s="47">
        <v>71201.92337</v>
      </c>
      <c r="J534" s="48">
        <v>7335.4251833</v>
      </c>
      <c r="K534" s="47">
        <f>IF(C534="Pervious",J534*(1-0.25),J534)</f>
        <v>7335.4251833</v>
      </c>
      <c r="L534" s="47">
        <v>7186501.0475</v>
      </c>
      <c r="M534" s="47">
        <v>6876.9810142</v>
      </c>
      <c r="N534" s="49">
        <f t="shared" si="48"/>
        <v>11.920709044961145</v>
      </c>
      <c r="O534" s="50">
        <f t="shared" si="49"/>
        <v>1.1107568136261032</v>
      </c>
      <c r="P534" s="51">
        <f t="shared" si="50"/>
        <v>697.2285310660819</v>
      </c>
      <c r="Q534" s="49">
        <f t="shared" si="51"/>
        <v>10.353660017815672</v>
      </c>
      <c r="R534" s="50">
        <f t="shared" si="52"/>
        <v>1.0666635792876813</v>
      </c>
      <c r="S534" s="51">
        <f t="shared" si="53"/>
        <v>1045.008126772618</v>
      </c>
    </row>
    <row r="535" spans="1:19" ht="15">
      <c r="A535" s="39">
        <v>2140105</v>
      </c>
      <c r="B535" s="39" t="s">
        <v>208</v>
      </c>
      <c r="C535" s="39" t="s">
        <v>117</v>
      </c>
      <c r="D535" s="44">
        <v>3</v>
      </c>
      <c r="E535" s="47">
        <v>5029.1117933</v>
      </c>
      <c r="F535" s="48">
        <v>764.40931573</v>
      </c>
      <c r="G535" s="47">
        <f>IF(C535="Pervious",F535*(1-0.25),F535)</f>
        <v>764.40931573</v>
      </c>
      <c r="H535" s="47">
        <v>44339.510918</v>
      </c>
      <c r="I535" s="47">
        <v>4368.0055846</v>
      </c>
      <c r="J535" s="48">
        <v>734.06493364</v>
      </c>
      <c r="K535" s="47">
        <f>IF(C535="Pervious",J535*(1-0.25),J535)</f>
        <v>734.06493364</v>
      </c>
      <c r="L535" s="47">
        <v>65208.448025</v>
      </c>
      <c r="M535" s="47">
        <v>1171.1039895</v>
      </c>
      <c r="N535" s="49">
        <f t="shared" si="48"/>
        <v>4.294334097049031</v>
      </c>
      <c r="O535" s="50">
        <f t="shared" si="49"/>
        <v>0.6527253963641289</v>
      </c>
      <c r="P535" s="51">
        <f t="shared" si="50"/>
        <v>37.86129269095108</v>
      </c>
      <c r="Q535" s="49">
        <f t="shared" si="51"/>
        <v>3.729818721277612</v>
      </c>
      <c r="R535" s="50">
        <f t="shared" si="52"/>
        <v>0.6268144761025085</v>
      </c>
      <c r="S535" s="51">
        <f t="shared" si="53"/>
        <v>55.68117657326109</v>
      </c>
    </row>
    <row r="536" spans="1:19" ht="15">
      <c r="A536" s="39">
        <v>2140105</v>
      </c>
      <c r="B536" s="39" t="s">
        <v>208</v>
      </c>
      <c r="C536" s="39" t="s">
        <v>118</v>
      </c>
      <c r="D536" s="44">
        <v>4</v>
      </c>
      <c r="E536" s="47">
        <v>5948.2667575</v>
      </c>
      <c r="F536" s="48">
        <v>1107.8523799</v>
      </c>
      <c r="G536" s="47">
        <f>IF(C536="Pervious",F536*(1-0.25),F536)</f>
        <v>1107.8523799</v>
      </c>
      <c r="H536" s="47">
        <v>508675.60295</v>
      </c>
      <c r="I536" s="47">
        <v>4980.6963062</v>
      </c>
      <c r="J536" s="48">
        <v>1053.4338987</v>
      </c>
      <c r="K536" s="47">
        <f>IF(C536="Pervious",J536*(1-0.25),J536)</f>
        <v>1053.4338987</v>
      </c>
      <c r="L536" s="47">
        <v>811356.85159</v>
      </c>
      <c r="M536" s="47">
        <v>764.1</v>
      </c>
      <c r="N536" s="49">
        <f t="shared" si="48"/>
        <v>7.784670537233346</v>
      </c>
      <c r="O536" s="50">
        <f t="shared" si="49"/>
        <v>1.4498787853684072</v>
      </c>
      <c r="P536" s="51">
        <f t="shared" si="50"/>
        <v>665.7186270776076</v>
      </c>
      <c r="Q536" s="49">
        <f t="shared" si="51"/>
        <v>6.51838281141212</v>
      </c>
      <c r="R536" s="50">
        <f t="shared" si="52"/>
        <v>1.378659728700432</v>
      </c>
      <c r="S536" s="51">
        <f t="shared" si="53"/>
        <v>1061.846422706452</v>
      </c>
    </row>
    <row r="537" spans="1:19" ht="15">
      <c r="A537" s="39">
        <v>2140105</v>
      </c>
      <c r="B537" s="39" t="s">
        <v>208</v>
      </c>
      <c r="C537" s="39" t="s">
        <v>119</v>
      </c>
      <c r="D537" s="44">
        <v>5</v>
      </c>
      <c r="E537" s="47">
        <v>16735.037583</v>
      </c>
      <c r="F537" s="48">
        <v>1272.4846358</v>
      </c>
      <c r="G537" s="47">
        <f>IF(C537="Pervious",F537*(1-0.25),F537)</f>
        <v>954.36347685</v>
      </c>
      <c r="H537" s="47">
        <v>332154.01251</v>
      </c>
      <c r="I537" s="47">
        <v>13907.03689</v>
      </c>
      <c r="J537" s="48">
        <v>1207.5497836</v>
      </c>
      <c r="K537" s="47">
        <f>IF(C537="Pervious",J537*(1-0.25),J537)</f>
        <v>905.6623377</v>
      </c>
      <c r="L537" s="47">
        <v>538612.06344</v>
      </c>
      <c r="M537" s="47">
        <v>3325.0000004</v>
      </c>
      <c r="N537" s="49">
        <f t="shared" si="48"/>
        <v>5.033094009319328</v>
      </c>
      <c r="O537" s="50">
        <f t="shared" si="49"/>
        <v>0.28702660954441783</v>
      </c>
      <c r="P537" s="51">
        <f t="shared" si="50"/>
        <v>99.89594360001252</v>
      </c>
      <c r="Q537" s="49">
        <f t="shared" si="51"/>
        <v>4.18256748521112</v>
      </c>
      <c r="R537" s="50">
        <f t="shared" si="52"/>
        <v>0.27237965040332274</v>
      </c>
      <c r="S537" s="51">
        <f t="shared" si="53"/>
        <v>161.98859048878336</v>
      </c>
    </row>
    <row r="538" spans="1:19" ht="15">
      <c r="A538" s="39">
        <v>2140105</v>
      </c>
      <c r="B538" s="39" t="s">
        <v>208</v>
      </c>
      <c r="C538" s="39" t="s">
        <v>120</v>
      </c>
      <c r="D538" s="44">
        <v>6</v>
      </c>
      <c r="E538" s="47">
        <v>22683.3043405</v>
      </c>
      <c r="F538" s="48">
        <v>2380.3370157</v>
      </c>
      <c r="G538" s="47">
        <v>2062.21585675</v>
      </c>
      <c r="H538" s="47">
        <v>840829.61546</v>
      </c>
      <c r="I538" s="47">
        <v>18887.7331962</v>
      </c>
      <c r="J538" s="48">
        <v>2260.9836823</v>
      </c>
      <c r="K538" s="47">
        <v>1959.0962364000002</v>
      </c>
      <c r="L538" s="47">
        <v>1349968.91503</v>
      </c>
      <c r="M538" s="47">
        <v>4089.1000003999998</v>
      </c>
      <c r="N538" s="49">
        <f t="shared" si="48"/>
        <v>5.547260849155339</v>
      </c>
      <c r="O538" s="50">
        <f t="shared" si="49"/>
        <v>0.5043202309917273</v>
      </c>
      <c r="P538" s="51">
        <f t="shared" si="50"/>
        <v>205.6270610593405</v>
      </c>
      <c r="Q538" s="49">
        <f t="shared" si="51"/>
        <v>4.619044091451024</v>
      </c>
      <c r="R538" s="50">
        <f t="shared" si="52"/>
        <v>0.4791020606510869</v>
      </c>
      <c r="S538" s="51">
        <f t="shared" si="53"/>
        <v>330.1383959545975</v>
      </c>
    </row>
    <row r="539" spans="1:19" ht="15">
      <c r="A539" s="39">
        <v>2140106</v>
      </c>
      <c r="B539" s="39" t="s">
        <v>209</v>
      </c>
      <c r="C539" s="39" t="s">
        <v>115</v>
      </c>
      <c r="D539" s="44">
        <v>1</v>
      </c>
      <c r="E539" s="47">
        <v>49786.888674</v>
      </c>
      <c r="F539" s="48">
        <v>1658.503952</v>
      </c>
      <c r="G539" s="47">
        <f>IF(C539="Pervious",F539*(1-0.25),F539)</f>
        <v>1658.503952</v>
      </c>
      <c r="H539" s="47">
        <v>943466.96878</v>
      </c>
      <c r="I539" s="47">
        <v>49786.888674</v>
      </c>
      <c r="J539" s="48">
        <v>1658.503952</v>
      </c>
      <c r="K539" s="47">
        <f>IF(C539="Pervious",J539*(1-0.25),J539)</f>
        <v>1658.503952</v>
      </c>
      <c r="L539" s="47">
        <v>943466.96878</v>
      </c>
      <c r="M539" s="47">
        <v>29309.891112</v>
      </c>
      <c r="N539" s="49">
        <f t="shared" si="48"/>
        <v>1.6986377903538628</v>
      </c>
      <c r="O539" s="50">
        <f t="shared" si="49"/>
        <v>0.056585128401278106</v>
      </c>
      <c r="P539" s="51">
        <f t="shared" si="50"/>
        <v>32.18937133457065</v>
      </c>
      <c r="Q539" s="49">
        <f t="shared" si="51"/>
        <v>1.6986377903538628</v>
      </c>
      <c r="R539" s="50">
        <f t="shared" si="52"/>
        <v>0.056585128401278106</v>
      </c>
      <c r="S539" s="51">
        <f t="shared" si="53"/>
        <v>32.18937133457065</v>
      </c>
    </row>
    <row r="540" spans="1:19" ht="15">
      <c r="A540" s="39">
        <v>2140106</v>
      </c>
      <c r="B540" s="39" t="s">
        <v>209</v>
      </c>
      <c r="C540" s="39" t="s">
        <v>116</v>
      </c>
      <c r="D540" s="44">
        <v>2</v>
      </c>
      <c r="E540" s="47">
        <v>112165.42137</v>
      </c>
      <c r="F540" s="48">
        <v>10184.188799</v>
      </c>
      <c r="G540" s="47">
        <f>IF(C540="Pervious",F540*(1-0.25),F540)</f>
        <v>10184.188799</v>
      </c>
      <c r="H540" s="47">
        <v>7066633.8013</v>
      </c>
      <c r="I540" s="47">
        <v>112165.42137</v>
      </c>
      <c r="J540" s="48">
        <v>10184.188799</v>
      </c>
      <c r="K540" s="47">
        <f>IF(C540="Pervious",J540*(1-0.25),J540)</f>
        <v>10184.188799</v>
      </c>
      <c r="L540" s="47">
        <v>7066633.8013</v>
      </c>
      <c r="M540" s="47">
        <v>9621.5059533</v>
      </c>
      <c r="N540" s="49">
        <f t="shared" si="48"/>
        <v>11.657782255129126</v>
      </c>
      <c r="O540" s="50">
        <f t="shared" si="49"/>
        <v>1.0584817853287312</v>
      </c>
      <c r="P540" s="51">
        <f t="shared" si="50"/>
        <v>734.4623425479745</v>
      </c>
      <c r="Q540" s="49">
        <f t="shared" si="51"/>
        <v>11.657782255129126</v>
      </c>
      <c r="R540" s="50">
        <f t="shared" si="52"/>
        <v>1.0584817853287312</v>
      </c>
      <c r="S540" s="51">
        <f t="shared" si="53"/>
        <v>734.4623425479745</v>
      </c>
    </row>
    <row r="541" spans="1:19" ht="15">
      <c r="A541" s="39">
        <v>2140106</v>
      </c>
      <c r="B541" s="39" t="s">
        <v>209</v>
      </c>
      <c r="C541" s="39" t="s">
        <v>117</v>
      </c>
      <c r="D541" s="44">
        <v>3</v>
      </c>
      <c r="E541" s="47">
        <v>7187.9083586</v>
      </c>
      <c r="F541" s="48">
        <v>1135.6024912</v>
      </c>
      <c r="G541" s="47">
        <f>IF(C541="Pervious",F541*(1-0.25),F541)</f>
        <v>1135.6024912</v>
      </c>
      <c r="H541" s="47">
        <v>70082.295493</v>
      </c>
      <c r="I541" s="47">
        <v>7187.9083586</v>
      </c>
      <c r="J541" s="48">
        <v>1135.6024912</v>
      </c>
      <c r="K541" s="47">
        <f>IF(C541="Pervious",J541*(1-0.25),J541)</f>
        <v>1135.6024912</v>
      </c>
      <c r="L541" s="47">
        <v>70082.295493</v>
      </c>
      <c r="M541" s="47">
        <v>1816.9570209</v>
      </c>
      <c r="N541" s="49">
        <f t="shared" si="48"/>
        <v>3.9560145209376425</v>
      </c>
      <c r="O541" s="50">
        <f t="shared" si="49"/>
        <v>0.6250023958395547</v>
      </c>
      <c r="P541" s="51">
        <f t="shared" si="50"/>
        <v>38.5712455973702</v>
      </c>
      <c r="Q541" s="49">
        <f t="shared" si="51"/>
        <v>3.9560145209376425</v>
      </c>
      <c r="R541" s="50">
        <f t="shared" si="52"/>
        <v>0.6250023958395547</v>
      </c>
      <c r="S541" s="51">
        <f t="shared" si="53"/>
        <v>38.5712455973702</v>
      </c>
    </row>
    <row r="542" spans="1:19" ht="15">
      <c r="A542" s="39">
        <v>2140106</v>
      </c>
      <c r="B542" s="39" t="s">
        <v>209</v>
      </c>
      <c r="C542" s="39" t="s">
        <v>118</v>
      </c>
      <c r="D542" s="44">
        <v>4</v>
      </c>
      <c r="E542" s="47">
        <v>8730.8412227</v>
      </c>
      <c r="F542" s="48">
        <v>1620.7244318</v>
      </c>
      <c r="G542" s="47">
        <f>IF(C542="Pervious",F542*(1-0.25),F542)</f>
        <v>1620.7244318</v>
      </c>
      <c r="H542" s="47">
        <v>624586.92757</v>
      </c>
      <c r="I542" s="47">
        <v>8730.8412227</v>
      </c>
      <c r="J542" s="48">
        <v>1620.7244318</v>
      </c>
      <c r="K542" s="47">
        <f>IF(C542="Pervious",J542*(1-0.25),J542)</f>
        <v>1620.7244318</v>
      </c>
      <c r="L542" s="47">
        <v>624586.92757</v>
      </c>
      <c r="M542" s="47">
        <v>1126.2000027</v>
      </c>
      <c r="N542" s="49">
        <f t="shared" si="48"/>
        <v>7.752478424585607</v>
      </c>
      <c r="O542" s="50">
        <f t="shared" si="49"/>
        <v>1.4391088864450419</v>
      </c>
      <c r="P542" s="51">
        <f t="shared" si="50"/>
        <v>554.5968088018013</v>
      </c>
      <c r="Q542" s="49">
        <f t="shared" si="51"/>
        <v>7.752478424585607</v>
      </c>
      <c r="R542" s="50">
        <f t="shared" si="52"/>
        <v>1.4391088864450419</v>
      </c>
      <c r="S542" s="51">
        <f t="shared" si="53"/>
        <v>554.5968088018013</v>
      </c>
    </row>
    <row r="543" spans="1:19" ht="15">
      <c r="A543" s="39">
        <v>2140106</v>
      </c>
      <c r="B543" s="39" t="s">
        <v>209</v>
      </c>
      <c r="C543" s="39" t="s">
        <v>119</v>
      </c>
      <c r="D543" s="44">
        <v>5</v>
      </c>
      <c r="E543" s="47">
        <v>26304.055053</v>
      </c>
      <c r="F543" s="48">
        <v>1995.0002694</v>
      </c>
      <c r="G543" s="47">
        <f>IF(C543="Pervious",F543*(1-0.25),F543)</f>
        <v>1496.25020205</v>
      </c>
      <c r="H543" s="47">
        <v>452589.87693</v>
      </c>
      <c r="I543" s="47">
        <v>26304.055053</v>
      </c>
      <c r="J543" s="48">
        <v>1995.0002694</v>
      </c>
      <c r="K543" s="47">
        <f>IF(C543="Pervious",J543*(1-0.25),J543)</f>
        <v>1496.25020205</v>
      </c>
      <c r="L543" s="47">
        <v>452589.87693</v>
      </c>
      <c r="M543" s="47">
        <v>5133.399997</v>
      </c>
      <c r="N543" s="49">
        <f t="shared" si="48"/>
        <v>5.124100025007266</v>
      </c>
      <c r="O543" s="50">
        <f t="shared" si="49"/>
        <v>0.2914735268875249</v>
      </c>
      <c r="P543" s="51">
        <f t="shared" si="50"/>
        <v>88.16571418445808</v>
      </c>
      <c r="Q543" s="49">
        <f t="shared" si="51"/>
        <v>5.124100025007266</v>
      </c>
      <c r="R543" s="50">
        <f t="shared" si="52"/>
        <v>0.2914735268875249</v>
      </c>
      <c r="S543" s="51">
        <f t="shared" si="53"/>
        <v>88.16571418445808</v>
      </c>
    </row>
    <row r="544" spans="1:19" ht="15">
      <c r="A544" s="39">
        <v>2140106</v>
      </c>
      <c r="B544" s="39" t="s">
        <v>209</v>
      </c>
      <c r="C544" s="39" t="s">
        <v>120</v>
      </c>
      <c r="D544" s="44">
        <v>6</v>
      </c>
      <c r="E544" s="47">
        <v>35034.8962757</v>
      </c>
      <c r="F544" s="48">
        <v>3615.7247012</v>
      </c>
      <c r="G544" s="47">
        <v>3116.97463385</v>
      </c>
      <c r="H544" s="47">
        <v>1077176.8045</v>
      </c>
      <c r="I544" s="47">
        <v>35034.8962757</v>
      </c>
      <c r="J544" s="48">
        <v>3615.7247012</v>
      </c>
      <c r="K544" s="47">
        <v>3116.97463385</v>
      </c>
      <c r="L544" s="47">
        <v>1077176.8045</v>
      </c>
      <c r="M544" s="47">
        <v>6259.5999997</v>
      </c>
      <c r="N544" s="49">
        <f t="shared" si="48"/>
        <v>5.5969864332192305</v>
      </c>
      <c r="O544" s="50">
        <f t="shared" si="49"/>
        <v>0.4979510885678614</v>
      </c>
      <c r="P544" s="51">
        <f t="shared" si="50"/>
        <v>172.08396775379023</v>
      </c>
      <c r="Q544" s="49">
        <f t="shared" si="51"/>
        <v>5.5969864332192305</v>
      </c>
      <c r="R544" s="50">
        <f t="shared" si="52"/>
        <v>0.4979510885678614</v>
      </c>
      <c r="S544" s="51">
        <f t="shared" si="53"/>
        <v>172.08396775379023</v>
      </c>
    </row>
    <row r="545" spans="1:19" ht="15">
      <c r="A545" s="39">
        <v>2140107</v>
      </c>
      <c r="B545" s="39" t="s">
        <v>210</v>
      </c>
      <c r="C545" s="39" t="s">
        <v>115</v>
      </c>
      <c r="D545" s="44">
        <v>1</v>
      </c>
      <c r="E545" s="47">
        <v>31366.031493</v>
      </c>
      <c r="F545" s="48">
        <v>1005.3175507</v>
      </c>
      <c r="G545" s="47">
        <f>IF(C545="Pervious",F545*(1-0.25),F545)</f>
        <v>1005.3175507</v>
      </c>
      <c r="H545" s="47">
        <v>604906.93555</v>
      </c>
      <c r="I545" s="47">
        <v>21859.740132</v>
      </c>
      <c r="J545" s="48">
        <v>955.48838311</v>
      </c>
      <c r="K545" s="47">
        <f>IF(C545="Pervious",J545*(1-0.25),J545)</f>
        <v>955.48838311</v>
      </c>
      <c r="L545" s="47">
        <v>1265822.2043</v>
      </c>
      <c r="M545" s="47">
        <v>18305.514038</v>
      </c>
      <c r="N545" s="49">
        <f t="shared" si="48"/>
        <v>1.7134744988798438</v>
      </c>
      <c r="O545" s="50">
        <f t="shared" si="49"/>
        <v>0.054918837494160724</v>
      </c>
      <c r="P545" s="51">
        <f t="shared" si="50"/>
        <v>33.045066874073434</v>
      </c>
      <c r="Q545" s="49">
        <f t="shared" si="51"/>
        <v>1.1941615016449065</v>
      </c>
      <c r="R545" s="50">
        <f t="shared" si="52"/>
        <v>0.05219675236251346</v>
      </c>
      <c r="S545" s="51">
        <f t="shared" si="53"/>
        <v>69.14977649206182</v>
      </c>
    </row>
    <row r="546" spans="1:19" ht="15">
      <c r="A546" s="39">
        <v>2140107</v>
      </c>
      <c r="B546" s="39" t="s">
        <v>210</v>
      </c>
      <c r="C546" s="39" t="s">
        <v>116</v>
      </c>
      <c r="D546" s="44">
        <v>2</v>
      </c>
      <c r="E546" s="47">
        <v>51405.723282</v>
      </c>
      <c r="F546" s="48">
        <v>4429.1925464</v>
      </c>
      <c r="G546" s="47">
        <f>IF(C546="Pervious",F546*(1-0.25),F546)</f>
        <v>4429.1925464</v>
      </c>
      <c r="H546" s="47">
        <v>3794458.4097</v>
      </c>
      <c r="I546" s="47">
        <v>35825.882292</v>
      </c>
      <c r="J546" s="48">
        <v>4209.6569604</v>
      </c>
      <c r="K546" s="47">
        <f>IF(C546="Pervious",J546*(1-0.25),J546)</f>
        <v>4209.6569604</v>
      </c>
      <c r="L546" s="47">
        <v>7940245.7235</v>
      </c>
      <c r="M546" s="47">
        <v>4598.7529012</v>
      </c>
      <c r="N546" s="49">
        <f t="shared" si="48"/>
        <v>11.178187736198257</v>
      </c>
      <c r="O546" s="50">
        <f t="shared" si="49"/>
        <v>0.9631290572807781</v>
      </c>
      <c r="P546" s="51">
        <f t="shared" si="50"/>
        <v>825.1059561625659</v>
      </c>
      <c r="Q546" s="49">
        <f t="shared" si="51"/>
        <v>7.79034730973512</v>
      </c>
      <c r="R546" s="50">
        <f t="shared" si="52"/>
        <v>0.9153909876961491</v>
      </c>
      <c r="S546" s="51">
        <f t="shared" si="53"/>
        <v>1726.6084727944547</v>
      </c>
    </row>
    <row r="547" spans="1:19" ht="15">
      <c r="A547" s="39">
        <v>2140107</v>
      </c>
      <c r="B547" s="39" t="s">
        <v>210</v>
      </c>
      <c r="C547" s="39" t="s">
        <v>117</v>
      </c>
      <c r="D547" s="44">
        <v>3</v>
      </c>
      <c r="E547" s="47">
        <v>3567.8963651</v>
      </c>
      <c r="F547" s="48">
        <v>600.43634832</v>
      </c>
      <c r="G547" s="47">
        <f>IF(C547="Pervious",F547*(1-0.25),F547)</f>
        <v>600.43634832</v>
      </c>
      <c r="H547" s="47">
        <v>37665.179368</v>
      </c>
      <c r="I547" s="47">
        <v>2486.5526064</v>
      </c>
      <c r="J547" s="48">
        <v>570.67536046</v>
      </c>
      <c r="K547" s="47">
        <f>IF(C547="Pervious",J547*(1-0.25),J547)</f>
        <v>570.67536046</v>
      </c>
      <c r="L547" s="47">
        <v>78817.777693</v>
      </c>
      <c r="M547" s="47">
        <v>1024.048983</v>
      </c>
      <c r="N547" s="49">
        <f t="shared" si="48"/>
        <v>3.4841071319144117</v>
      </c>
      <c r="O547" s="50">
        <f t="shared" si="49"/>
        <v>0.5863355740669682</v>
      </c>
      <c r="P547" s="51">
        <f t="shared" si="50"/>
        <v>36.78064232597358</v>
      </c>
      <c r="Q547" s="49">
        <f t="shared" si="51"/>
        <v>2.4281578788502154</v>
      </c>
      <c r="R547" s="50">
        <f t="shared" si="52"/>
        <v>0.5572734995431367</v>
      </c>
      <c r="S547" s="51">
        <f t="shared" si="53"/>
        <v>76.96680432424198</v>
      </c>
    </row>
    <row r="548" spans="1:19" ht="15">
      <c r="A548" s="39">
        <v>2140107</v>
      </c>
      <c r="B548" s="39" t="s">
        <v>210</v>
      </c>
      <c r="C548" s="39" t="s">
        <v>118</v>
      </c>
      <c r="D548" s="44">
        <v>4</v>
      </c>
      <c r="E548" s="47">
        <v>4736.5246736</v>
      </c>
      <c r="F548" s="48">
        <v>869.97984891</v>
      </c>
      <c r="G548" s="47">
        <f>IF(C548="Pervious",F548*(1-0.25),F548)</f>
        <v>869.97984891</v>
      </c>
      <c r="H548" s="47">
        <v>319040.61524</v>
      </c>
      <c r="I548" s="47">
        <v>3300.9977216</v>
      </c>
      <c r="J548" s="48">
        <v>826.85877571</v>
      </c>
      <c r="K548" s="47">
        <f>IF(C548="Pervious",J548*(1-0.25),J548)</f>
        <v>826.85877571</v>
      </c>
      <c r="L548" s="47">
        <v>667621.20104</v>
      </c>
      <c r="M548" s="47">
        <v>619</v>
      </c>
      <c r="N548" s="49">
        <f t="shared" si="48"/>
        <v>7.651897695638126</v>
      </c>
      <c r="O548" s="50">
        <f t="shared" si="49"/>
        <v>1.4054601759450727</v>
      </c>
      <c r="P548" s="51">
        <f t="shared" si="50"/>
        <v>515.4129486914378</v>
      </c>
      <c r="Q548" s="49">
        <f t="shared" si="51"/>
        <v>5.332791149596123</v>
      </c>
      <c r="R548" s="50">
        <f t="shared" si="52"/>
        <v>1.3357976990468499</v>
      </c>
      <c r="S548" s="51">
        <f t="shared" si="53"/>
        <v>1078.5479822940226</v>
      </c>
    </row>
    <row r="549" spans="1:19" ht="15">
      <c r="A549" s="39">
        <v>2140107</v>
      </c>
      <c r="B549" s="39" t="s">
        <v>210</v>
      </c>
      <c r="C549" s="39" t="s">
        <v>119</v>
      </c>
      <c r="D549" s="44">
        <v>5</v>
      </c>
      <c r="E549" s="47">
        <v>13417.366329</v>
      </c>
      <c r="F549" s="48">
        <v>1005.7364455</v>
      </c>
      <c r="G549" s="47">
        <f>IF(C549="Pervious",F549*(1-0.25),F549)</f>
        <v>754.302334125</v>
      </c>
      <c r="H549" s="47">
        <v>181142.03115</v>
      </c>
      <c r="I549" s="47">
        <v>9350.8846118</v>
      </c>
      <c r="J549" s="48">
        <v>955.88651509</v>
      </c>
      <c r="K549" s="47">
        <f>IF(C549="Pervious",J549*(1-0.25),J549)</f>
        <v>716.9148863175</v>
      </c>
      <c r="L549" s="47">
        <v>379056.00296</v>
      </c>
      <c r="M549" s="47">
        <v>2401.5</v>
      </c>
      <c r="N549" s="49">
        <f t="shared" si="48"/>
        <v>5.587077380387258</v>
      </c>
      <c r="O549" s="50">
        <f t="shared" si="49"/>
        <v>0.3140963290131168</v>
      </c>
      <c r="P549" s="51">
        <f t="shared" si="50"/>
        <v>75.42870337289195</v>
      </c>
      <c r="Q549" s="49">
        <f t="shared" si="51"/>
        <v>3.8937683163855925</v>
      </c>
      <c r="R549" s="50">
        <f t="shared" si="52"/>
        <v>0.29852795599312926</v>
      </c>
      <c r="S549" s="51">
        <f t="shared" si="53"/>
        <v>157.84135038934</v>
      </c>
    </row>
    <row r="550" spans="1:19" ht="15">
      <c r="A550" s="39">
        <v>2140107</v>
      </c>
      <c r="B550" s="39" t="s">
        <v>210</v>
      </c>
      <c r="C550" s="39" t="s">
        <v>120</v>
      </c>
      <c r="D550" s="44">
        <v>6</v>
      </c>
      <c r="E550" s="47">
        <v>18153.8910026</v>
      </c>
      <c r="F550" s="48">
        <v>1875.71629441</v>
      </c>
      <c r="G550" s="47">
        <v>1624.282183035</v>
      </c>
      <c r="H550" s="47">
        <v>500182.64639</v>
      </c>
      <c r="I550" s="47">
        <v>12651.8823334</v>
      </c>
      <c r="J550" s="48">
        <v>1782.7452908</v>
      </c>
      <c r="K550" s="47">
        <v>1543.7736620275</v>
      </c>
      <c r="L550" s="47">
        <v>1046677.2039999999</v>
      </c>
      <c r="M550" s="47">
        <v>3020.5</v>
      </c>
      <c r="N550" s="49">
        <f t="shared" si="48"/>
        <v>6.010227115576892</v>
      </c>
      <c r="O550" s="50">
        <f t="shared" si="49"/>
        <v>0.5377527505495778</v>
      </c>
      <c r="P550" s="51">
        <f t="shared" si="50"/>
        <v>165.59597629200465</v>
      </c>
      <c r="Q550" s="49">
        <f t="shared" si="51"/>
        <v>4.188671522396954</v>
      </c>
      <c r="R550" s="50">
        <f t="shared" si="52"/>
        <v>0.5110987128049992</v>
      </c>
      <c r="S550" s="51">
        <f t="shared" si="53"/>
        <v>346.5244840258235</v>
      </c>
    </row>
    <row r="551" spans="1:19" ht="15">
      <c r="A551" s="39">
        <v>2140108</v>
      </c>
      <c r="B551" s="39" t="s">
        <v>211</v>
      </c>
      <c r="C551" s="39" t="s">
        <v>115</v>
      </c>
      <c r="D551" s="44">
        <v>1</v>
      </c>
      <c r="E551" s="47">
        <v>82250.162597</v>
      </c>
      <c r="F551" s="48">
        <v>2624.5060577</v>
      </c>
      <c r="G551" s="47">
        <f>IF(C551="Pervious",F551*(1-0.25),F551)</f>
        <v>2624.5060577</v>
      </c>
      <c r="H551" s="47">
        <v>1556031.0118</v>
      </c>
      <c r="I551" s="47">
        <v>59640.97572</v>
      </c>
      <c r="J551" s="48">
        <v>2128.7745252</v>
      </c>
      <c r="K551" s="47">
        <f>IF(C551="Pervious",J551*(1-0.25),J551)</f>
        <v>2128.7745252</v>
      </c>
      <c r="L551" s="47">
        <v>2060964.2388</v>
      </c>
      <c r="M551" s="47">
        <v>47489.146239</v>
      </c>
      <c r="N551" s="49">
        <f t="shared" si="48"/>
        <v>1.731978127866465</v>
      </c>
      <c r="O551" s="50">
        <f t="shared" si="49"/>
        <v>0.055265387263261634</v>
      </c>
      <c r="P551" s="51">
        <f t="shared" si="50"/>
        <v>32.7660346633506</v>
      </c>
      <c r="Q551" s="49">
        <f t="shared" si="51"/>
        <v>1.2558864591888668</v>
      </c>
      <c r="R551" s="50">
        <f t="shared" si="52"/>
        <v>0.04482654867043629</v>
      </c>
      <c r="S551" s="51">
        <f t="shared" si="53"/>
        <v>43.398637415541764</v>
      </c>
    </row>
    <row r="552" spans="1:19" ht="15">
      <c r="A552" s="39">
        <v>2140108</v>
      </c>
      <c r="B552" s="39" t="s">
        <v>211</v>
      </c>
      <c r="C552" s="39" t="s">
        <v>116</v>
      </c>
      <c r="D552" s="44">
        <v>2</v>
      </c>
      <c r="E552" s="47">
        <v>71181.535186</v>
      </c>
      <c r="F552" s="48">
        <v>6040.6758264</v>
      </c>
      <c r="G552" s="47">
        <f>IF(C552="Pervious",F552*(1-0.25),F552)</f>
        <v>6040.6758264</v>
      </c>
      <c r="H552" s="47">
        <v>6384818.1306</v>
      </c>
      <c r="I552" s="47">
        <v>52753.034742</v>
      </c>
      <c r="J552" s="48">
        <v>4959.1864717</v>
      </c>
      <c r="K552" s="47">
        <f>IF(C552="Pervious",J552*(1-0.25),J552)</f>
        <v>4959.1864717</v>
      </c>
      <c r="L552" s="47">
        <v>8441607.7632</v>
      </c>
      <c r="M552" s="47">
        <v>6453.3180337</v>
      </c>
      <c r="N552" s="49">
        <f t="shared" si="48"/>
        <v>11.030222718651318</v>
      </c>
      <c r="O552" s="50">
        <f t="shared" si="49"/>
        <v>0.9360573576034633</v>
      </c>
      <c r="P552" s="51">
        <f t="shared" si="50"/>
        <v>989.3853204286096</v>
      </c>
      <c r="Q552" s="49">
        <f t="shared" si="51"/>
        <v>8.17455988787742</v>
      </c>
      <c r="R552" s="50">
        <f t="shared" si="52"/>
        <v>0.7684707999516734</v>
      </c>
      <c r="S552" s="51">
        <f t="shared" si="53"/>
        <v>1308.1034777949749</v>
      </c>
    </row>
    <row r="553" spans="1:19" ht="15">
      <c r="A553" s="39">
        <v>2140108</v>
      </c>
      <c r="B553" s="39" t="s">
        <v>211</v>
      </c>
      <c r="C553" s="39" t="s">
        <v>117</v>
      </c>
      <c r="D553" s="44">
        <v>3</v>
      </c>
      <c r="E553" s="47">
        <v>5299.1641403</v>
      </c>
      <c r="F553" s="48">
        <v>893.43787564</v>
      </c>
      <c r="G553" s="47">
        <f>IF(C553="Pervious",F553*(1-0.25),F553)</f>
        <v>893.43787564</v>
      </c>
      <c r="H553" s="47">
        <v>77234.926493</v>
      </c>
      <c r="I553" s="47">
        <v>3911.5449935</v>
      </c>
      <c r="J553" s="48">
        <v>732.69894409</v>
      </c>
      <c r="K553" s="47">
        <f>IF(C553="Pervious",J553*(1-0.25),J553)</f>
        <v>732.69894409</v>
      </c>
      <c r="L553" s="47">
        <v>101762.1492</v>
      </c>
      <c r="M553" s="47">
        <v>1533.2910116</v>
      </c>
      <c r="N553" s="49">
        <f t="shared" si="48"/>
        <v>3.456072004733325</v>
      </c>
      <c r="O553" s="50">
        <f t="shared" si="49"/>
        <v>0.5826929584017396</v>
      </c>
      <c r="P553" s="51">
        <f t="shared" si="50"/>
        <v>50.37199455855729</v>
      </c>
      <c r="Q553" s="49">
        <f t="shared" si="51"/>
        <v>2.5510780170936207</v>
      </c>
      <c r="R553" s="50">
        <f t="shared" si="52"/>
        <v>0.47786032693521335</v>
      </c>
      <c r="S553" s="51">
        <f t="shared" si="53"/>
        <v>66.36845088774797</v>
      </c>
    </row>
    <row r="554" spans="1:19" ht="15">
      <c r="A554" s="39">
        <v>2140108</v>
      </c>
      <c r="B554" s="39" t="s">
        <v>211</v>
      </c>
      <c r="C554" s="39" t="s">
        <v>118</v>
      </c>
      <c r="D554" s="44">
        <v>4</v>
      </c>
      <c r="E554" s="47">
        <v>20298.9078</v>
      </c>
      <c r="F554" s="48">
        <v>3697.0309796</v>
      </c>
      <c r="G554" s="47">
        <f>IF(C554="Pervious",F554*(1-0.25),F554)</f>
        <v>3697.0309796</v>
      </c>
      <c r="H554" s="47">
        <v>1198023.2695</v>
      </c>
      <c r="I554" s="47">
        <v>14206.900748</v>
      </c>
      <c r="J554" s="48">
        <v>2976.6462213</v>
      </c>
      <c r="K554" s="47">
        <f>IF(C554="Pervious",J554*(1-0.25),J554)</f>
        <v>2976.6462213</v>
      </c>
      <c r="L554" s="47">
        <v>1617156.4732</v>
      </c>
      <c r="M554" s="47">
        <v>2646.2999983</v>
      </c>
      <c r="N554" s="49">
        <f t="shared" si="48"/>
        <v>7.670675211820334</v>
      </c>
      <c r="O554" s="50">
        <f t="shared" si="49"/>
        <v>1.3970566383157603</v>
      </c>
      <c r="P554" s="51">
        <f t="shared" si="50"/>
        <v>452.71634745479264</v>
      </c>
      <c r="Q554" s="49">
        <f t="shared" si="51"/>
        <v>5.3685903930493915</v>
      </c>
      <c r="R554" s="50">
        <f t="shared" si="52"/>
        <v>1.124833247633381</v>
      </c>
      <c r="S554" s="51">
        <f t="shared" si="53"/>
        <v>611.1009614325177</v>
      </c>
    </row>
    <row r="555" spans="1:19" ht="15">
      <c r="A555" s="39">
        <v>2140108</v>
      </c>
      <c r="B555" s="39" t="s">
        <v>211</v>
      </c>
      <c r="C555" s="39" t="s">
        <v>119</v>
      </c>
      <c r="D555" s="44">
        <v>5</v>
      </c>
      <c r="E555" s="47">
        <v>55379.910301</v>
      </c>
      <c r="F555" s="48">
        <v>4117.7986293</v>
      </c>
      <c r="G555" s="47">
        <f>IF(C555="Pervious",F555*(1-0.25),F555)</f>
        <v>3088.3489719750005</v>
      </c>
      <c r="H555" s="47">
        <v>660970.30162</v>
      </c>
      <c r="I555" s="47">
        <v>38679.830016</v>
      </c>
      <c r="J555" s="48">
        <v>3321.1902205</v>
      </c>
      <c r="K555" s="47">
        <f>IF(C555="Pervious",J555*(1-0.25),J555)</f>
        <v>2490.892665375</v>
      </c>
      <c r="L555" s="47">
        <v>895022.79331</v>
      </c>
      <c r="M555" s="47">
        <v>9762.9000012</v>
      </c>
      <c r="N555" s="49">
        <f t="shared" si="48"/>
        <v>5.672485664525195</v>
      </c>
      <c r="O555" s="50">
        <f t="shared" si="49"/>
        <v>0.31633520486693484</v>
      </c>
      <c r="P555" s="51">
        <f t="shared" si="50"/>
        <v>67.70225051355206</v>
      </c>
      <c r="Q555" s="49">
        <f t="shared" si="51"/>
        <v>3.9619201273438933</v>
      </c>
      <c r="R555" s="50">
        <f t="shared" si="52"/>
        <v>0.255138602778768</v>
      </c>
      <c r="S555" s="51">
        <f t="shared" si="53"/>
        <v>91.67591527107611</v>
      </c>
    </row>
    <row r="556" spans="1:19" ht="15">
      <c r="A556" s="39">
        <v>2140108</v>
      </c>
      <c r="B556" s="39" t="s">
        <v>211</v>
      </c>
      <c r="C556" s="39" t="s">
        <v>120</v>
      </c>
      <c r="D556" s="44">
        <v>6</v>
      </c>
      <c r="E556" s="47">
        <v>75678.81810100001</v>
      </c>
      <c r="F556" s="48">
        <v>7814.8296089000005</v>
      </c>
      <c r="G556" s="47">
        <v>6785.379951575001</v>
      </c>
      <c r="H556" s="47">
        <v>1858993.57112</v>
      </c>
      <c r="I556" s="47">
        <v>52886.730764</v>
      </c>
      <c r="J556" s="48">
        <v>6297.8364418</v>
      </c>
      <c r="K556" s="47">
        <v>5467.538886675</v>
      </c>
      <c r="L556" s="47">
        <v>2512179.26651</v>
      </c>
      <c r="M556" s="47">
        <v>12409.1999995</v>
      </c>
      <c r="N556" s="49">
        <f t="shared" si="48"/>
        <v>6.09860572027603</v>
      </c>
      <c r="O556" s="50">
        <f t="shared" si="49"/>
        <v>0.5468023685530414</v>
      </c>
      <c r="P556" s="51">
        <f t="shared" si="50"/>
        <v>149.80768874664795</v>
      </c>
      <c r="Q556" s="49">
        <f t="shared" si="51"/>
        <v>4.261896880228456</v>
      </c>
      <c r="R556" s="50">
        <f t="shared" si="52"/>
        <v>0.4406036559081409</v>
      </c>
      <c r="S556" s="51">
        <f t="shared" si="53"/>
        <v>202.4449010904186</v>
      </c>
    </row>
    <row r="557" spans="1:19" ht="15">
      <c r="A557" s="39">
        <v>2140109</v>
      </c>
      <c r="B557" s="39" t="s">
        <v>212</v>
      </c>
      <c r="C557" s="39" t="s">
        <v>115</v>
      </c>
      <c r="D557" s="44">
        <v>1</v>
      </c>
      <c r="E557" s="47">
        <v>30011.77109</v>
      </c>
      <c r="F557" s="48">
        <v>961.49662998</v>
      </c>
      <c r="G557" s="47">
        <f>IF(C557="Pervious",F557*(1-0.25),F557)</f>
        <v>961.49662998</v>
      </c>
      <c r="H557" s="47">
        <v>477417.02669</v>
      </c>
      <c r="I557" s="47">
        <v>30011.77109</v>
      </c>
      <c r="J557" s="48">
        <v>961.49662998</v>
      </c>
      <c r="K557" s="47">
        <f>IF(C557="Pervious",J557*(1-0.25),J557)</f>
        <v>961.49662998</v>
      </c>
      <c r="L557" s="47">
        <v>477417.02669</v>
      </c>
      <c r="M557" s="47">
        <v>17560.798469</v>
      </c>
      <c r="N557" s="49">
        <f t="shared" si="48"/>
        <v>1.7090208707183585</v>
      </c>
      <c r="O557" s="50">
        <f t="shared" si="49"/>
        <v>0.054752443727278444</v>
      </c>
      <c r="P557" s="51">
        <f t="shared" si="50"/>
        <v>27.186521588570255</v>
      </c>
      <c r="Q557" s="49">
        <f t="shared" si="51"/>
        <v>1.7090208707183585</v>
      </c>
      <c r="R557" s="50">
        <f t="shared" si="52"/>
        <v>0.054752443727278444</v>
      </c>
      <c r="S557" s="51">
        <f t="shared" si="53"/>
        <v>27.186521588570255</v>
      </c>
    </row>
    <row r="558" spans="1:19" ht="15">
      <c r="A558" s="39">
        <v>2140109</v>
      </c>
      <c r="B558" s="39" t="s">
        <v>212</v>
      </c>
      <c r="C558" s="39" t="s">
        <v>116</v>
      </c>
      <c r="D558" s="44">
        <v>2</v>
      </c>
      <c r="E558" s="47">
        <v>27744.110786</v>
      </c>
      <c r="F558" s="48">
        <v>2352.6405403</v>
      </c>
      <c r="G558" s="47">
        <f>IF(C558="Pervious",F558*(1-0.25),F558)</f>
        <v>2352.6405403</v>
      </c>
      <c r="H558" s="47">
        <v>2399924.5685</v>
      </c>
      <c r="I558" s="47">
        <v>27744.110786</v>
      </c>
      <c r="J558" s="48">
        <v>2352.6405403</v>
      </c>
      <c r="K558" s="47">
        <f>IF(C558="Pervious",J558*(1-0.25),J558)</f>
        <v>2352.6405403</v>
      </c>
      <c r="L558" s="47">
        <v>2399924.5685</v>
      </c>
      <c r="M558" s="47">
        <v>2515.235021</v>
      </c>
      <c r="N558" s="49">
        <f t="shared" si="48"/>
        <v>11.03042481293441</v>
      </c>
      <c r="O558" s="50">
        <f t="shared" si="49"/>
        <v>0.9353561478977196</v>
      </c>
      <c r="P558" s="51">
        <f t="shared" si="50"/>
        <v>954.1551976108558</v>
      </c>
      <c r="Q558" s="49">
        <f t="shared" si="51"/>
        <v>11.03042481293441</v>
      </c>
      <c r="R558" s="50">
        <f t="shared" si="52"/>
        <v>0.9353561478977196</v>
      </c>
      <c r="S558" s="51">
        <f t="shared" si="53"/>
        <v>954.1551976108558</v>
      </c>
    </row>
    <row r="559" spans="1:19" ht="15">
      <c r="A559" s="39">
        <v>2140109</v>
      </c>
      <c r="B559" s="39" t="s">
        <v>212</v>
      </c>
      <c r="C559" s="39" t="s">
        <v>117</v>
      </c>
      <c r="D559" s="44">
        <v>3</v>
      </c>
      <c r="E559" s="47">
        <v>1973.521186</v>
      </c>
      <c r="F559" s="48">
        <v>338.57399926</v>
      </c>
      <c r="G559" s="47">
        <f>IF(C559="Pervious",F559*(1-0.25),F559)</f>
        <v>338.57399926</v>
      </c>
      <c r="H559" s="47">
        <v>15150.199308</v>
      </c>
      <c r="I559" s="47">
        <v>1973.521186</v>
      </c>
      <c r="J559" s="48">
        <v>338.57399926</v>
      </c>
      <c r="K559" s="47">
        <f>IF(C559="Pervious",J559*(1-0.25),J559)</f>
        <v>338.57399926</v>
      </c>
      <c r="L559" s="47">
        <v>15150.199308</v>
      </c>
      <c r="M559" s="47">
        <v>587.62600013</v>
      </c>
      <c r="N559" s="49">
        <f t="shared" si="48"/>
        <v>3.35846471320772</v>
      </c>
      <c r="O559" s="50">
        <f t="shared" si="49"/>
        <v>0.576172598191873</v>
      </c>
      <c r="P559" s="51">
        <f t="shared" si="50"/>
        <v>25.78204385893125</v>
      </c>
      <c r="Q559" s="49">
        <f t="shared" si="51"/>
        <v>3.35846471320772</v>
      </c>
      <c r="R559" s="50">
        <f t="shared" si="52"/>
        <v>0.576172598191873</v>
      </c>
      <c r="S559" s="51">
        <f t="shared" si="53"/>
        <v>25.78204385893125</v>
      </c>
    </row>
    <row r="560" spans="1:19" ht="15">
      <c r="A560" s="39">
        <v>2140109</v>
      </c>
      <c r="B560" s="39" t="s">
        <v>212</v>
      </c>
      <c r="C560" s="39" t="s">
        <v>118</v>
      </c>
      <c r="D560" s="44">
        <v>4</v>
      </c>
      <c r="E560" s="47">
        <v>10740.935179</v>
      </c>
      <c r="F560" s="48">
        <v>1968.1124531</v>
      </c>
      <c r="G560" s="47">
        <f>IF(C560="Pervious",F560*(1-0.25),F560)</f>
        <v>1968.1124531</v>
      </c>
      <c r="H560" s="47">
        <v>586119.42777</v>
      </c>
      <c r="I560" s="47">
        <v>10740.935179</v>
      </c>
      <c r="J560" s="48">
        <v>1968.1124531</v>
      </c>
      <c r="K560" s="47">
        <f>IF(C560="Pervious",J560*(1-0.25),J560)</f>
        <v>1968.1124531</v>
      </c>
      <c r="L560" s="47">
        <v>586119.42777</v>
      </c>
      <c r="M560" s="47">
        <v>1407.6000005</v>
      </c>
      <c r="N560" s="49">
        <f t="shared" si="48"/>
        <v>7.6306729008132015</v>
      </c>
      <c r="O560" s="50">
        <f t="shared" si="49"/>
        <v>1.3982043566360456</v>
      </c>
      <c r="P560" s="51">
        <f t="shared" si="50"/>
        <v>416.39629693222633</v>
      </c>
      <c r="Q560" s="49">
        <f t="shared" si="51"/>
        <v>7.6306729008132015</v>
      </c>
      <c r="R560" s="50">
        <f t="shared" si="52"/>
        <v>1.3982043566360456</v>
      </c>
      <c r="S560" s="51">
        <f t="shared" si="53"/>
        <v>416.39629693222633</v>
      </c>
    </row>
    <row r="561" spans="1:19" ht="15">
      <c r="A561" s="39">
        <v>2140109</v>
      </c>
      <c r="B561" s="39" t="s">
        <v>212</v>
      </c>
      <c r="C561" s="39" t="s">
        <v>119</v>
      </c>
      <c r="D561" s="44">
        <v>5</v>
      </c>
      <c r="E561" s="47">
        <v>28188.161732</v>
      </c>
      <c r="F561" s="48">
        <v>2106.8577032</v>
      </c>
      <c r="G561" s="47">
        <f>IF(C561="Pervious",F561*(1-0.25),F561)</f>
        <v>1580.1432774</v>
      </c>
      <c r="H561" s="47">
        <v>301347.29031</v>
      </c>
      <c r="I561" s="47">
        <v>28188.161732</v>
      </c>
      <c r="J561" s="48">
        <v>2106.8577032</v>
      </c>
      <c r="K561" s="47">
        <f>IF(C561="Pervious",J561*(1-0.25),J561)</f>
        <v>1580.1432774</v>
      </c>
      <c r="L561" s="47">
        <v>301347.29031</v>
      </c>
      <c r="M561" s="47">
        <v>4932.7000008</v>
      </c>
      <c r="N561" s="49">
        <f t="shared" si="48"/>
        <v>5.714550191057302</v>
      </c>
      <c r="O561" s="50">
        <f t="shared" si="49"/>
        <v>0.32034043772046294</v>
      </c>
      <c r="P561" s="51">
        <f t="shared" si="50"/>
        <v>61.09175304825482</v>
      </c>
      <c r="Q561" s="49">
        <f t="shared" si="51"/>
        <v>5.714550191057302</v>
      </c>
      <c r="R561" s="50">
        <f t="shared" si="52"/>
        <v>0.32034043772046294</v>
      </c>
      <c r="S561" s="51">
        <f t="shared" si="53"/>
        <v>61.09175304825482</v>
      </c>
    </row>
    <row r="562" spans="1:19" ht="15">
      <c r="A562" s="39">
        <v>2140109</v>
      </c>
      <c r="B562" s="39" t="s">
        <v>212</v>
      </c>
      <c r="C562" s="39" t="s">
        <v>120</v>
      </c>
      <c r="D562" s="44">
        <v>6</v>
      </c>
      <c r="E562" s="47">
        <v>38929.096911</v>
      </c>
      <c r="F562" s="48">
        <v>4074.9701563</v>
      </c>
      <c r="G562" s="47">
        <v>3548.2557305</v>
      </c>
      <c r="H562" s="47">
        <v>887466.71808</v>
      </c>
      <c r="I562" s="47">
        <v>38929.096911</v>
      </c>
      <c r="J562" s="48">
        <v>4074.9701563</v>
      </c>
      <c r="K562" s="47">
        <v>3548.2557305</v>
      </c>
      <c r="L562" s="47">
        <v>887466.71808</v>
      </c>
      <c r="M562" s="47">
        <v>6340.3000013</v>
      </c>
      <c r="N562" s="49">
        <f t="shared" si="48"/>
        <v>6.139945570874891</v>
      </c>
      <c r="O562" s="50">
        <f t="shared" si="49"/>
        <v>0.5596353058644661</v>
      </c>
      <c r="P562" s="51">
        <f t="shared" si="50"/>
        <v>139.97235428891943</v>
      </c>
      <c r="Q562" s="49">
        <f t="shared" si="51"/>
        <v>6.139945570874891</v>
      </c>
      <c r="R562" s="50">
        <f t="shared" si="52"/>
        <v>0.5596353058644661</v>
      </c>
      <c r="S562" s="51">
        <f t="shared" si="53"/>
        <v>139.97235428891943</v>
      </c>
    </row>
    <row r="563" spans="1:19" ht="15">
      <c r="A563" s="39">
        <v>2140110</v>
      </c>
      <c r="B563" s="39" t="s">
        <v>213</v>
      </c>
      <c r="C563" s="39" t="s">
        <v>115</v>
      </c>
      <c r="D563" s="44">
        <v>1</v>
      </c>
      <c r="E563" s="47">
        <v>68550.279013</v>
      </c>
      <c r="F563" s="48">
        <v>2188.8004039</v>
      </c>
      <c r="G563" s="47">
        <f>IF(C563="Pervious",F563*(1-0.25),F563)</f>
        <v>2188.8004039</v>
      </c>
      <c r="H563" s="47">
        <v>1236329.6528</v>
      </c>
      <c r="I563" s="47">
        <v>64717.343068</v>
      </c>
      <c r="J563" s="48">
        <v>2112.0125023</v>
      </c>
      <c r="K563" s="47">
        <f>IF(C563="Pervious",J563*(1-0.25),J563)</f>
        <v>2112.0125023</v>
      </c>
      <c r="L563" s="47">
        <v>1182395.796</v>
      </c>
      <c r="M563" s="47">
        <v>40001.377064</v>
      </c>
      <c r="N563" s="49">
        <f t="shared" si="48"/>
        <v>1.7136979785301725</v>
      </c>
      <c r="O563" s="50">
        <f t="shared" si="49"/>
        <v>0.0547181263384518</v>
      </c>
      <c r="P563" s="51">
        <f t="shared" si="50"/>
        <v>30.907177290970274</v>
      </c>
      <c r="Q563" s="49">
        <f t="shared" si="51"/>
        <v>1.6178778786654224</v>
      </c>
      <c r="R563" s="50">
        <f t="shared" si="52"/>
        <v>0.052798494884836</v>
      </c>
      <c r="S563" s="51">
        <f t="shared" si="53"/>
        <v>29.55887728835515</v>
      </c>
    </row>
    <row r="564" spans="1:19" ht="15">
      <c r="A564" s="39">
        <v>2140110</v>
      </c>
      <c r="B564" s="39" t="s">
        <v>213</v>
      </c>
      <c r="C564" s="39" t="s">
        <v>116</v>
      </c>
      <c r="D564" s="44">
        <v>2</v>
      </c>
      <c r="E564" s="47">
        <v>35361.911318</v>
      </c>
      <c r="F564" s="48">
        <v>2995.3986516</v>
      </c>
      <c r="G564" s="47">
        <f>IF(C564="Pervious",F564*(1-0.25),F564)</f>
        <v>2995.3986516</v>
      </c>
      <c r="H564" s="47">
        <v>3137569.6797</v>
      </c>
      <c r="I564" s="47">
        <v>34145.100129</v>
      </c>
      <c r="J564" s="48">
        <v>2930.7845058</v>
      </c>
      <c r="K564" s="47">
        <f>IF(C564="Pervious",J564*(1-0.25),J564)</f>
        <v>2930.7845058</v>
      </c>
      <c r="L564" s="47">
        <v>3066245.0205</v>
      </c>
      <c r="M564" s="47">
        <v>3206.73099</v>
      </c>
      <c r="N564" s="49">
        <f t="shared" si="48"/>
        <v>11.027401870713202</v>
      </c>
      <c r="O564" s="50">
        <f t="shared" si="49"/>
        <v>0.9340972663254176</v>
      </c>
      <c r="P564" s="51">
        <f t="shared" si="50"/>
        <v>978.4324564437505</v>
      </c>
      <c r="Q564" s="49">
        <f t="shared" si="51"/>
        <v>10.647946533550668</v>
      </c>
      <c r="R564" s="50">
        <f t="shared" si="52"/>
        <v>0.9139477289923842</v>
      </c>
      <c r="S564" s="51">
        <f t="shared" si="53"/>
        <v>956.1902853909177</v>
      </c>
    </row>
    <row r="565" spans="1:19" ht="15">
      <c r="A565" s="39">
        <v>2140110</v>
      </c>
      <c r="B565" s="39" t="s">
        <v>213</v>
      </c>
      <c r="C565" s="39" t="s">
        <v>117</v>
      </c>
      <c r="D565" s="44">
        <v>3</v>
      </c>
      <c r="E565" s="47">
        <v>2516.7875491</v>
      </c>
      <c r="F565" s="48">
        <v>431.67408986</v>
      </c>
      <c r="G565" s="47">
        <f>IF(C565="Pervious",F565*(1-0.25),F565)</f>
        <v>431.67408986</v>
      </c>
      <c r="H565" s="47">
        <v>23194.899031</v>
      </c>
      <c r="I565" s="47">
        <v>2430.1200912</v>
      </c>
      <c r="J565" s="48">
        <v>422.34419521</v>
      </c>
      <c r="K565" s="47">
        <f>IF(C565="Pervious",J565*(1-0.25),J565)</f>
        <v>422.34419521</v>
      </c>
      <c r="L565" s="47">
        <v>22545.039121</v>
      </c>
      <c r="M565" s="47">
        <v>749.17900182</v>
      </c>
      <c r="N565" s="49">
        <f t="shared" si="48"/>
        <v>3.3593941407672965</v>
      </c>
      <c r="O565" s="50">
        <f t="shared" si="49"/>
        <v>0.5761961945160273</v>
      </c>
      <c r="P565" s="51">
        <f t="shared" si="50"/>
        <v>30.960423309585597</v>
      </c>
      <c r="Q565" s="49">
        <f t="shared" si="51"/>
        <v>3.2437108959226646</v>
      </c>
      <c r="R565" s="50">
        <f t="shared" si="52"/>
        <v>0.56374270259042</v>
      </c>
      <c r="S565" s="51">
        <f t="shared" si="53"/>
        <v>30.092993885614455</v>
      </c>
    </row>
    <row r="566" spans="1:19" ht="15">
      <c r="A566" s="39">
        <v>2140110</v>
      </c>
      <c r="B566" s="39" t="s">
        <v>213</v>
      </c>
      <c r="C566" s="39" t="s">
        <v>118</v>
      </c>
      <c r="D566" s="44">
        <v>4</v>
      </c>
      <c r="E566" s="47">
        <v>4507.6829797</v>
      </c>
      <c r="F566" s="48">
        <v>825.96069152</v>
      </c>
      <c r="G566" s="47">
        <f>IF(C566="Pervious",F566*(1-0.25),F566)</f>
        <v>825.96069152</v>
      </c>
      <c r="H566" s="47">
        <v>278797.46703</v>
      </c>
      <c r="I566" s="47">
        <v>4247.6566234</v>
      </c>
      <c r="J566" s="48">
        <v>796.04618225</v>
      </c>
      <c r="K566" s="47">
        <f>IF(C566="Pervious",J566*(1-0.25),J566)</f>
        <v>796.04618225</v>
      </c>
      <c r="L566" s="47">
        <v>266670.78835</v>
      </c>
      <c r="M566" s="47">
        <v>590.80000009</v>
      </c>
      <c r="N566" s="49">
        <f t="shared" si="48"/>
        <v>7.629795157436219</v>
      </c>
      <c r="O566" s="50">
        <f t="shared" si="49"/>
        <v>1.398037730863535</v>
      </c>
      <c r="P566" s="51">
        <f t="shared" si="50"/>
        <v>471.89821764984623</v>
      </c>
      <c r="Q566" s="49">
        <f t="shared" si="51"/>
        <v>7.189669300529671</v>
      </c>
      <c r="R566" s="50">
        <f t="shared" si="52"/>
        <v>1.3474038289247354</v>
      </c>
      <c r="S566" s="51">
        <f t="shared" si="53"/>
        <v>451.37235665094187</v>
      </c>
    </row>
    <row r="567" spans="1:19" ht="15">
      <c r="A567" s="39">
        <v>2140110</v>
      </c>
      <c r="B567" s="39" t="s">
        <v>213</v>
      </c>
      <c r="C567" s="39" t="s">
        <v>119</v>
      </c>
      <c r="D567" s="44">
        <v>5</v>
      </c>
      <c r="E567" s="47">
        <v>6096.9828184</v>
      </c>
      <c r="F567" s="48">
        <v>455.69257992</v>
      </c>
      <c r="G567" s="47">
        <f>IF(C567="Pervious",F567*(1-0.25),F567)</f>
        <v>341.76943494</v>
      </c>
      <c r="H567" s="47">
        <v>72521.198601</v>
      </c>
      <c r="I567" s="47">
        <v>5826.1224708</v>
      </c>
      <c r="J567" s="48">
        <v>442.98211652</v>
      </c>
      <c r="K567" s="47">
        <f>IF(C567="Pervious",J567*(1-0.25),J567)</f>
        <v>332.23658738999995</v>
      </c>
      <c r="L567" s="47">
        <v>70034.029184</v>
      </c>
      <c r="M567" s="47">
        <v>1067.1000001</v>
      </c>
      <c r="N567" s="49">
        <f t="shared" si="48"/>
        <v>5.713600241616193</v>
      </c>
      <c r="O567" s="50">
        <f t="shared" si="49"/>
        <v>0.3202787319913524</v>
      </c>
      <c r="P567" s="51">
        <f t="shared" si="50"/>
        <v>67.96101451991744</v>
      </c>
      <c r="Q567" s="49">
        <f t="shared" si="51"/>
        <v>5.459771783576069</v>
      </c>
      <c r="R567" s="50">
        <f t="shared" si="52"/>
        <v>0.3113453166140619</v>
      </c>
      <c r="S567" s="51">
        <f t="shared" si="53"/>
        <v>65.6302400688192</v>
      </c>
    </row>
    <row r="568" spans="1:19" ht="15">
      <c r="A568" s="39">
        <v>2140110</v>
      </c>
      <c r="B568" s="39" t="s">
        <v>213</v>
      </c>
      <c r="C568" s="39" t="s">
        <v>120</v>
      </c>
      <c r="D568" s="44">
        <v>6</v>
      </c>
      <c r="E568" s="47">
        <v>10604.665798099999</v>
      </c>
      <c r="F568" s="48">
        <v>1281.65327144</v>
      </c>
      <c r="G568" s="47">
        <v>1167.73012646</v>
      </c>
      <c r="H568" s="47">
        <v>351318.665631</v>
      </c>
      <c r="I568" s="47">
        <v>10073.7790942</v>
      </c>
      <c r="J568" s="48">
        <v>1239.02829877</v>
      </c>
      <c r="K568" s="47">
        <v>1128.28276964</v>
      </c>
      <c r="L568" s="47">
        <v>336704.817534</v>
      </c>
      <c r="M568" s="47">
        <v>1657.90000019</v>
      </c>
      <c r="N568" s="49">
        <f t="shared" si="48"/>
        <v>6.396444777661303</v>
      </c>
      <c r="O568" s="50">
        <f t="shared" si="49"/>
        <v>0.7043429195525515</v>
      </c>
      <c r="P568" s="51">
        <f t="shared" si="50"/>
        <v>211.9058239886229</v>
      </c>
      <c r="Q568" s="49">
        <f t="shared" si="51"/>
        <v>6.07622841730232</v>
      </c>
      <c r="R568" s="50">
        <f t="shared" si="52"/>
        <v>0.680549351294225</v>
      </c>
      <c r="S568" s="51">
        <f t="shared" si="53"/>
        <v>203.09114994596337</v>
      </c>
    </row>
    <row r="569" spans="1:19" ht="15">
      <c r="A569" s="39">
        <v>2140111</v>
      </c>
      <c r="B569" s="39" t="s">
        <v>214</v>
      </c>
      <c r="C569" s="39" t="s">
        <v>115</v>
      </c>
      <c r="D569" s="44">
        <v>1</v>
      </c>
      <c r="E569" s="47">
        <v>67070.060382</v>
      </c>
      <c r="F569" s="48">
        <v>2128.6275687</v>
      </c>
      <c r="G569" s="47">
        <f>IF(C569="Pervious",F569*(1-0.25),F569)</f>
        <v>2128.6275687</v>
      </c>
      <c r="H569" s="47">
        <v>1308802.2189</v>
      </c>
      <c r="I569" s="47">
        <v>45870.864416</v>
      </c>
      <c r="J569" s="48">
        <v>1825.4444545</v>
      </c>
      <c r="K569" s="47">
        <f>IF(C569="Pervious",J569*(1-0.25),J569)</f>
        <v>1825.4444545</v>
      </c>
      <c r="L569" s="47">
        <v>1198182.7031</v>
      </c>
      <c r="M569" s="47">
        <v>37480.523625</v>
      </c>
      <c r="N569" s="49">
        <f t="shared" si="48"/>
        <v>1.789464337613026</v>
      </c>
      <c r="O569" s="50">
        <f t="shared" si="49"/>
        <v>0.05679289835962104</v>
      </c>
      <c r="P569" s="51">
        <f t="shared" si="50"/>
        <v>34.91952865959993</v>
      </c>
      <c r="Q569" s="49">
        <f t="shared" si="51"/>
        <v>1.223858686579382</v>
      </c>
      <c r="R569" s="50">
        <f t="shared" si="52"/>
        <v>0.04870381408658881</v>
      </c>
      <c r="S569" s="51">
        <f t="shared" si="53"/>
        <v>31.968142043266344</v>
      </c>
    </row>
    <row r="570" spans="1:19" ht="15">
      <c r="A570" s="39">
        <v>2140111</v>
      </c>
      <c r="B570" s="39" t="s">
        <v>214</v>
      </c>
      <c r="C570" s="39" t="s">
        <v>116</v>
      </c>
      <c r="D570" s="44">
        <v>2</v>
      </c>
      <c r="E570" s="47">
        <v>24411.628221</v>
      </c>
      <c r="F570" s="48">
        <v>2135.6017762</v>
      </c>
      <c r="G570" s="47">
        <f>IF(C570="Pervious",F570*(1-0.25),F570)</f>
        <v>2135.6017762</v>
      </c>
      <c r="H570" s="47">
        <v>3056728.84</v>
      </c>
      <c r="I570" s="47">
        <v>14744.989125</v>
      </c>
      <c r="J570" s="48">
        <v>1743.6996812</v>
      </c>
      <c r="K570" s="47">
        <f>IF(C570="Pervious",J570*(1-0.25),J570)</f>
        <v>1743.6996812</v>
      </c>
      <c r="L570" s="47">
        <v>2675768.4086</v>
      </c>
      <c r="M570" s="47">
        <v>2172.2869877</v>
      </c>
      <c r="N570" s="49">
        <f t="shared" si="48"/>
        <v>11.237754660974533</v>
      </c>
      <c r="O570" s="50">
        <f t="shared" si="49"/>
        <v>0.9831121708560057</v>
      </c>
      <c r="P570" s="51">
        <f t="shared" si="50"/>
        <v>1407.1477927676767</v>
      </c>
      <c r="Q570" s="49">
        <f t="shared" si="51"/>
        <v>6.787772153720756</v>
      </c>
      <c r="R570" s="50">
        <f t="shared" si="52"/>
        <v>0.8027022631324673</v>
      </c>
      <c r="S570" s="51">
        <f t="shared" si="53"/>
        <v>1231.7748178536403</v>
      </c>
    </row>
    <row r="571" spans="1:19" ht="15">
      <c r="A571" s="39">
        <v>2140111</v>
      </c>
      <c r="B571" s="39" t="s">
        <v>214</v>
      </c>
      <c r="C571" s="39" t="s">
        <v>117</v>
      </c>
      <c r="D571" s="44">
        <v>3</v>
      </c>
      <c r="E571" s="47">
        <v>2672.1424133</v>
      </c>
      <c r="F571" s="48">
        <v>391.67269488</v>
      </c>
      <c r="G571" s="47">
        <f>IF(C571="Pervious",F571*(1-0.25),F571)</f>
        <v>391.67269488</v>
      </c>
      <c r="H571" s="47">
        <v>125452.03894</v>
      </c>
      <c r="I571" s="47">
        <v>1423.7659884</v>
      </c>
      <c r="J571" s="48">
        <v>312.24039043</v>
      </c>
      <c r="K571" s="47">
        <f>IF(C571="Pervious",J571*(1-0.25),J571)</f>
        <v>312.24039043</v>
      </c>
      <c r="L571" s="47">
        <v>106266.04557</v>
      </c>
      <c r="M571" s="47">
        <v>611.7410094</v>
      </c>
      <c r="N571" s="49">
        <f t="shared" si="48"/>
        <v>4.368094295199952</v>
      </c>
      <c r="O571" s="50">
        <f t="shared" si="49"/>
        <v>0.6402590129835425</v>
      </c>
      <c r="P571" s="51">
        <f t="shared" si="50"/>
        <v>205.07377634048802</v>
      </c>
      <c r="Q571" s="49">
        <f t="shared" si="51"/>
        <v>2.3273999397170377</v>
      </c>
      <c r="R571" s="50">
        <f t="shared" si="52"/>
        <v>0.5104127165452707</v>
      </c>
      <c r="S571" s="51">
        <f t="shared" si="53"/>
        <v>173.71084157693875</v>
      </c>
    </row>
    <row r="572" spans="1:19" ht="15">
      <c r="A572" s="39">
        <v>2140111</v>
      </c>
      <c r="B572" s="39" t="s">
        <v>214</v>
      </c>
      <c r="C572" s="39" t="s">
        <v>118</v>
      </c>
      <c r="D572" s="44">
        <v>4</v>
      </c>
      <c r="E572" s="47">
        <v>32196.472261</v>
      </c>
      <c r="F572" s="48">
        <v>5726.7518809</v>
      </c>
      <c r="G572" s="47">
        <f>IF(C572="Pervious",F572*(1-0.25),F572)</f>
        <v>5726.7518809</v>
      </c>
      <c r="H572" s="47">
        <v>2158097.1867</v>
      </c>
      <c r="I572" s="47">
        <v>17576.738223</v>
      </c>
      <c r="J572" s="48">
        <v>4552.3063149</v>
      </c>
      <c r="K572" s="47">
        <f>IF(C572="Pervious",J572*(1-0.25),J572)</f>
        <v>4552.3063149</v>
      </c>
      <c r="L572" s="47">
        <v>1899605.9412</v>
      </c>
      <c r="M572" s="47">
        <v>4103.2999998</v>
      </c>
      <c r="N572" s="49">
        <f t="shared" si="48"/>
        <v>7.8464826511757115</v>
      </c>
      <c r="O572" s="50">
        <f t="shared" si="49"/>
        <v>1.3956454271389198</v>
      </c>
      <c r="P572" s="51">
        <f t="shared" si="50"/>
        <v>525.9418484646964</v>
      </c>
      <c r="Q572" s="49">
        <f t="shared" si="51"/>
        <v>4.283561578206983</v>
      </c>
      <c r="R572" s="50">
        <f t="shared" si="52"/>
        <v>1.109425661083003</v>
      </c>
      <c r="S572" s="51">
        <f t="shared" si="53"/>
        <v>462.94590726795246</v>
      </c>
    </row>
    <row r="573" spans="1:19" ht="15">
      <c r="A573" s="39">
        <v>2140111</v>
      </c>
      <c r="B573" s="39" t="s">
        <v>214</v>
      </c>
      <c r="C573" s="39" t="s">
        <v>119</v>
      </c>
      <c r="D573" s="44">
        <v>5</v>
      </c>
      <c r="E573" s="47">
        <v>75329.260226</v>
      </c>
      <c r="F573" s="48">
        <v>5541.3814813</v>
      </c>
      <c r="G573" s="47">
        <f>IF(C573="Pervious",F573*(1-0.25),F573)</f>
        <v>4156.036110975</v>
      </c>
      <c r="H573" s="47">
        <v>1056052.4981</v>
      </c>
      <c r="I573" s="47">
        <v>44168.833969</v>
      </c>
      <c r="J573" s="48">
        <v>4511.3022119</v>
      </c>
      <c r="K573" s="47">
        <f>IF(C573="Pervious",J573*(1-0.25),J573)</f>
        <v>3383.476658925</v>
      </c>
      <c r="L573" s="47">
        <v>934454.72554</v>
      </c>
      <c r="M573" s="47">
        <v>13141.6</v>
      </c>
      <c r="N573" s="49">
        <f t="shared" si="48"/>
        <v>5.732122437602727</v>
      </c>
      <c r="O573" s="50">
        <f t="shared" si="49"/>
        <v>0.31625038891573326</v>
      </c>
      <c r="P573" s="51">
        <f t="shared" si="50"/>
        <v>80.35950706915443</v>
      </c>
      <c r="Q573" s="49">
        <f t="shared" si="51"/>
        <v>3.360993636163024</v>
      </c>
      <c r="R573" s="50">
        <f t="shared" si="52"/>
        <v>0.2574630683421349</v>
      </c>
      <c r="S573" s="51">
        <f t="shared" si="53"/>
        <v>71.10661757624642</v>
      </c>
    </row>
    <row r="574" spans="1:19" ht="15">
      <c r="A574" s="39">
        <v>2140111</v>
      </c>
      <c r="B574" s="39" t="s">
        <v>214</v>
      </c>
      <c r="C574" s="39" t="s">
        <v>120</v>
      </c>
      <c r="D574" s="44">
        <v>6</v>
      </c>
      <c r="E574" s="47">
        <v>107525.732487</v>
      </c>
      <c r="F574" s="48">
        <v>11268.1333622</v>
      </c>
      <c r="G574" s="47">
        <v>9882.787991875</v>
      </c>
      <c r="H574" s="47">
        <v>3214149.6848</v>
      </c>
      <c r="I574" s="47">
        <v>61745.572192</v>
      </c>
      <c r="J574" s="48">
        <v>9063.608526799999</v>
      </c>
      <c r="K574" s="47">
        <v>7935.782973825</v>
      </c>
      <c r="L574" s="47">
        <v>2834060.6667400002</v>
      </c>
      <c r="M574" s="47">
        <v>17244.8999998</v>
      </c>
      <c r="N574" s="49">
        <f t="shared" si="48"/>
        <v>6.235219252546958</v>
      </c>
      <c r="O574" s="50">
        <f t="shared" si="49"/>
        <v>0.5730846796438146</v>
      </c>
      <c r="P574" s="51">
        <f t="shared" si="50"/>
        <v>186.38262238907018</v>
      </c>
      <c r="Q574" s="49">
        <f t="shared" si="51"/>
        <v>3.580512046617615</v>
      </c>
      <c r="R574" s="50">
        <f t="shared" si="52"/>
        <v>0.4601814434364384</v>
      </c>
      <c r="S574" s="51">
        <f t="shared" si="53"/>
        <v>164.34196004458528</v>
      </c>
    </row>
    <row r="575" spans="1:19" ht="15">
      <c r="A575" s="39">
        <v>2140201</v>
      </c>
      <c r="B575" s="39" t="s">
        <v>215</v>
      </c>
      <c r="C575" s="39" t="s">
        <v>115</v>
      </c>
      <c r="D575" s="44">
        <v>1</v>
      </c>
      <c r="E575" s="47">
        <v>15805.414673</v>
      </c>
      <c r="F575" s="48">
        <v>505.51450442</v>
      </c>
      <c r="G575" s="47">
        <f>IF(C575="Pervious",F575*(1-0.25),F575)</f>
        <v>505.51450442</v>
      </c>
      <c r="H575" s="47">
        <v>290452.6382</v>
      </c>
      <c r="I575" s="47">
        <v>15805.414673</v>
      </c>
      <c r="J575" s="48">
        <v>505.51450442</v>
      </c>
      <c r="K575" s="47">
        <f>IF(C575="Pervious",J575*(1-0.25),J575)</f>
        <v>505.51450442</v>
      </c>
      <c r="L575" s="47">
        <v>290452.6382</v>
      </c>
      <c r="M575" s="47">
        <v>8378.0279232</v>
      </c>
      <c r="N575" s="49">
        <f t="shared" si="48"/>
        <v>1.8865316298639285</v>
      </c>
      <c r="O575" s="50">
        <f t="shared" si="49"/>
        <v>0.06033812599503942</v>
      </c>
      <c r="P575" s="51">
        <f t="shared" si="50"/>
        <v>34.66837791214489</v>
      </c>
      <c r="Q575" s="49">
        <f t="shared" si="51"/>
        <v>1.8865316298639285</v>
      </c>
      <c r="R575" s="50">
        <f t="shared" si="52"/>
        <v>0.06033812599503942</v>
      </c>
      <c r="S575" s="51">
        <f t="shared" si="53"/>
        <v>34.66837791214489</v>
      </c>
    </row>
    <row r="576" spans="1:19" ht="15">
      <c r="A576" s="39">
        <v>2140201</v>
      </c>
      <c r="B576" s="39" t="s">
        <v>215</v>
      </c>
      <c r="C576" s="39" t="s">
        <v>116</v>
      </c>
      <c r="D576" s="44">
        <v>2</v>
      </c>
      <c r="E576" s="47">
        <v>3583.233468</v>
      </c>
      <c r="F576" s="48">
        <v>336.9501102</v>
      </c>
      <c r="G576" s="47">
        <f>IF(C576="Pervious",F576*(1-0.25),F576)</f>
        <v>336.9501102</v>
      </c>
      <c r="H576" s="47">
        <v>515168.54103</v>
      </c>
      <c r="I576" s="47">
        <v>3583.233468</v>
      </c>
      <c r="J576" s="48">
        <v>336.9501102</v>
      </c>
      <c r="K576" s="47">
        <f>IF(C576="Pervious",J576*(1-0.25),J576)</f>
        <v>336.9501102</v>
      </c>
      <c r="L576" s="47">
        <v>515168.54103</v>
      </c>
      <c r="M576" s="47">
        <v>316.20500032</v>
      </c>
      <c r="N576" s="49">
        <f t="shared" si="48"/>
        <v>11.331994953823505</v>
      </c>
      <c r="O576" s="50">
        <f t="shared" si="49"/>
        <v>1.0656065206401097</v>
      </c>
      <c r="P576" s="51">
        <f t="shared" si="50"/>
        <v>1629.22325867285</v>
      </c>
      <c r="Q576" s="49">
        <f t="shared" si="51"/>
        <v>11.331994953823505</v>
      </c>
      <c r="R576" s="50">
        <f t="shared" si="52"/>
        <v>1.0656065206401097</v>
      </c>
      <c r="S576" s="51">
        <f t="shared" si="53"/>
        <v>1629.22325867285</v>
      </c>
    </row>
    <row r="577" spans="1:19" ht="15">
      <c r="A577" s="39">
        <v>2140201</v>
      </c>
      <c r="B577" s="39" t="s">
        <v>215</v>
      </c>
      <c r="C577" s="39" t="s">
        <v>117</v>
      </c>
      <c r="D577" s="44">
        <v>3</v>
      </c>
      <c r="E577" s="47">
        <v>521.13920071</v>
      </c>
      <c r="F577" s="48">
        <v>72.22180505</v>
      </c>
      <c r="G577" s="47">
        <f>IF(C577="Pervious",F577*(1-0.25),F577)</f>
        <v>72.22180505</v>
      </c>
      <c r="H577" s="47">
        <v>36157.150719</v>
      </c>
      <c r="I577" s="47">
        <v>521.13920071</v>
      </c>
      <c r="J577" s="48">
        <v>72.22180505</v>
      </c>
      <c r="K577" s="47">
        <f>IF(C577="Pervious",J577*(1-0.25),J577)</f>
        <v>72.22180505</v>
      </c>
      <c r="L577" s="47">
        <v>36157.150719</v>
      </c>
      <c r="M577" s="47">
        <v>105.26400123</v>
      </c>
      <c r="N577" s="49">
        <f t="shared" si="48"/>
        <v>4.950782742633162</v>
      </c>
      <c r="O577" s="50">
        <f t="shared" si="49"/>
        <v>0.686101651144693</v>
      </c>
      <c r="P577" s="51">
        <f t="shared" si="50"/>
        <v>343.49017989537805</v>
      </c>
      <c r="Q577" s="49">
        <f t="shared" si="51"/>
        <v>4.950782742633162</v>
      </c>
      <c r="R577" s="50">
        <f t="shared" si="52"/>
        <v>0.686101651144693</v>
      </c>
      <c r="S577" s="51">
        <f t="shared" si="53"/>
        <v>343.49017989537805</v>
      </c>
    </row>
    <row r="578" spans="1:19" ht="15">
      <c r="A578" s="39">
        <v>2140201</v>
      </c>
      <c r="B578" s="39" t="s">
        <v>215</v>
      </c>
      <c r="C578" s="39" t="s">
        <v>118</v>
      </c>
      <c r="D578" s="44">
        <v>4</v>
      </c>
      <c r="E578" s="47">
        <v>46401.561866</v>
      </c>
      <c r="F578" s="48">
        <v>7347.662818</v>
      </c>
      <c r="G578" s="47">
        <f>IF(C578="Pervious",F578*(1-0.25),F578)</f>
        <v>7347.662818</v>
      </c>
      <c r="H578" s="47">
        <v>1832715.8877</v>
      </c>
      <c r="I578" s="47">
        <v>46401.561866</v>
      </c>
      <c r="J578" s="48">
        <v>7347.662818</v>
      </c>
      <c r="K578" s="47">
        <f>IF(C578="Pervious",J578*(1-0.25),J578)</f>
        <v>7347.662818</v>
      </c>
      <c r="L578" s="47">
        <v>1832715.8877</v>
      </c>
      <c r="M578" s="47">
        <v>5344.300002</v>
      </c>
      <c r="N578" s="49">
        <f t="shared" si="48"/>
        <v>8.682439580232233</v>
      </c>
      <c r="O578" s="50">
        <f t="shared" si="49"/>
        <v>1.374859722554924</v>
      </c>
      <c r="P578" s="51">
        <f t="shared" si="50"/>
        <v>342.9290808925663</v>
      </c>
      <c r="Q578" s="49">
        <f t="shared" si="51"/>
        <v>8.682439580232233</v>
      </c>
      <c r="R578" s="50">
        <f t="shared" si="52"/>
        <v>1.374859722554924</v>
      </c>
      <c r="S578" s="51">
        <f t="shared" si="53"/>
        <v>342.9290808925663</v>
      </c>
    </row>
    <row r="579" spans="1:19" ht="15">
      <c r="A579" s="39">
        <v>2140201</v>
      </c>
      <c r="B579" s="39" t="s">
        <v>215</v>
      </c>
      <c r="C579" s="39" t="s">
        <v>119</v>
      </c>
      <c r="D579" s="44">
        <v>5</v>
      </c>
      <c r="E579" s="47">
        <v>60183.593726</v>
      </c>
      <c r="F579" s="48">
        <v>3780.3235426</v>
      </c>
      <c r="G579" s="47">
        <f>IF(C579="Pervious",F579*(1-0.25),F579)</f>
        <v>2835.2426569500003</v>
      </c>
      <c r="H579" s="47">
        <v>771279.96621</v>
      </c>
      <c r="I579" s="47">
        <v>60183.593726</v>
      </c>
      <c r="J579" s="48">
        <v>3780.3235426</v>
      </c>
      <c r="K579" s="47">
        <f>IF(C579="Pervious",J579*(1-0.25),J579)</f>
        <v>2835.2426569500003</v>
      </c>
      <c r="L579" s="47">
        <v>771279.96621</v>
      </c>
      <c r="M579" s="47">
        <v>12796.2</v>
      </c>
      <c r="N579" s="49">
        <f t="shared" si="48"/>
        <v>4.70323953408043</v>
      </c>
      <c r="O579" s="50">
        <f t="shared" si="49"/>
        <v>0.2215691109040184</v>
      </c>
      <c r="P579" s="51">
        <f t="shared" si="50"/>
        <v>60.27414124583861</v>
      </c>
      <c r="Q579" s="49">
        <f t="shared" si="51"/>
        <v>4.70323953408043</v>
      </c>
      <c r="R579" s="50">
        <f t="shared" si="52"/>
        <v>0.2215691109040184</v>
      </c>
      <c r="S579" s="51">
        <f t="shared" si="53"/>
        <v>60.27414124583861</v>
      </c>
    </row>
    <row r="580" spans="1:19" ht="15">
      <c r="A580" s="39">
        <v>2140201</v>
      </c>
      <c r="B580" s="39" t="s">
        <v>215</v>
      </c>
      <c r="C580" s="39" t="s">
        <v>120</v>
      </c>
      <c r="D580" s="44">
        <v>6</v>
      </c>
      <c r="E580" s="47">
        <v>106585.155592</v>
      </c>
      <c r="F580" s="48">
        <v>11127.9863606</v>
      </c>
      <c r="G580" s="47">
        <v>10182.90547495</v>
      </c>
      <c r="H580" s="47">
        <v>2603995.85391</v>
      </c>
      <c r="I580" s="47">
        <v>106585.155592</v>
      </c>
      <c r="J580" s="48">
        <v>11127.9863606</v>
      </c>
      <c r="K580" s="47">
        <v>10182.90547495</v>
      </c>
      <c r="L580" s="47">
        <v>2603995.85391</v>
      </c>
      <c r="M580" s="47">
        <v>18140.500002</v>
      </c>
      <c r="N580" s="49">
        <f t="shared" si="48"/>
        <v>5.875535711818799</v>
      </c>
      <c r="O580" s="50">
        <f t="shared" si="49"/>
        <v>0.5613354358384459</v>
      </c>
      <c r="P580" s="51">
        <f t="shared" si="50"/>
        <v>143.54598018924</v>
      </c>
      <c r="Q580" s="49">
        <f t="shared" si="51"/>
        <v>5.875535711818799</v>
      </c>
      <c r="R580" s="50">
        <f t="shared" si="52"/>
        <v>0.5613354358384459</v>
      </c>
      <c r="S580" s="51">
        <f t="shared" si="53"/>
        <v>143.54598018924</v>
      </c>
    </row>
    <row r="581" spans="1:19" ht="15">
      <c r="A581" s="39">
        <v>2140202</v>
      </c>
      <c r="B581" s="39" t="s">
        <v>216</v>
      </c>
      <c r="C581" s="39" t="s">
        <v>115</v>
      </c>
      <c r="D581" s="44">
        <v>1</v>
      </c>
      <c r="E581" s="47">
        <v>197163.91419</v>
      </c>
      <c r="F581" s="48">
        <v>3896.9000665</v>
      </c>
      <c r="G581" s="47">
        <f>IF(C581="Pervious",F581*(1-0.25),F581)</f>
        <v>3896.9000665</v>
      </c>
      <c r="H581" s="47">
        <v>3842634.6182</v>
      </c>
      <c r="I581" s="47">
        <v>162067.3535</v>
      </c>
      <c r="J581" s="48">
        <v>1828.1636395</v>
      </c>
      <c r="K581" s="47">
        <f>IF(C581="Pervious",J581*(1-0.25),J581)</f>
        <v>1828.1636395</v>
      </c>
      <c r="L581" s="47">
        <v>2489617.2235</v>
      </c>
      <c r="M581" s="47">
        <v>35746.167342</v>
      </c>
      <c r="N581" s="49">
        <f t="shared" si="48"/>
        <v>5.515665841980828</v>
      </c>
      <c r="O581" s="50">
        <f t="shared" si="49"/>
        <v>0.10901588495394673</v>
      </c>
      <c r="P581" s="51">
        <f t="shared" si="50"/>
        <v>107.49780756733301</v>
      </c>
      <c r="Q581" s="49">
        <f t="shared" si="51"/>
        <v>4.533838605672804</v>
      </c>
      <c r="R581" s="50">
        <f t="shared" si="52"/>
        <v>0.05114292735243806</v>
      </c>
      <c r="S581" s="51">
        <f t="shared" si="53"/>
        <v>69.64710928812839</v>
      </c>
    </row>
    <row r="582" spans="1:19" ht="15">
      <c r="A582" s="39">
        <v>2140202</v>
      </c>
      <c r="B582" s="39" t="s">
        <v>216</v>
      </c>
      <c r="C582" s="39" t="s">
        <v>116</v>
      </c>
      <c r="D582" s="44">
        <v>2</v>
      </c>
      <c r="E582" s="47">
        <v>466671.17263</v>
      </c>
      <c r="F582" s="48">
        <v>24553.482369</v>
      </c>
      <c r="G582" s="47">
        <f>IF(C582="Pervious",F582*(1-0.25),F582)</f>
        <v>24553.482369</v>
      </c>
      <c r="H582" s="47">
        <v>30429364.408</v>
      </c>
      <c r="I582" s="47">
        <v>369207.23343</v>
      </c>
      <c r="J582" s="48">
        <v>11518.843934</v>
      </c>
      <c r="K582" s="47">
        <f>IF(C582="Pervious",J582*(1-0.25),J582)</f>
        <v>11518.843934</v>
      </c>
      <c r="L582" s="47">
        <v>19714981.323</v>
      </c>
      <c r="M582" s="47">
        <v>12592.305006</v>
      </c>
      <c r="N582" s="49">
        <f aca="true" t="shared" si="54" ref="N582:N645">E582/$M582</f>
        <v>37.06002772388691</v>
      </c>
      <c r="O582" s="50">
        <f aca="true" t="shared" si="55" ref="O582:O645">G582/$M582</f>
        <v>1.9498798954838468</v>
      </c>
      <c r="P582" s="51">
        <f aca="true" t="shared" si="56" ref="P582:P645">H582/$M582</f>
        <v>2416.504714069503</v>
      </c>
      <c r="Q582" s="49">
        <f aca="true" t="shared" si="57" ref="Q582:Q645">I582/$M582</f>
        <v>29.320067553484417</v>
      </c>
      <c r="R582" s="50">
        <f aca="true" t="shared" si="58" ref="R582:R645">K582/$M582</f>
        <v>0.9147526150701945</v>
      </c>
      <c r="S582" s="51">
        <f aca="true" t="shared" si="59" ref="S582:S645">L582/$M582</f>
        <v>1565.6372136480315</v>
      </c>
    </row>
    <row r="583" spans="1:19" ht="15">
      <c r="A583" s="39">
        <v>2140202</v>
      </c>
      <c r="B583" s="39" t="s">
        <v>216</v>
      </c>
      <c r="C583" s="39" t="s">
        <v>117</v>
      </c>
      <c r="D583" s="44">
        <v>3</v>
      </c>
      <c r="E583" s="47">
        <v>44328.383667</v>
      </c>
      <c r="F583" s="48">
        <v>4757.7677936</v>
      </c>
      <c r="G583" s="47">
        <f>IF(C583="Pervious",F583*(1-0.25),F583)</f>
        <v>4757.7677936</v>
      </c>
      <c r="H583" s="47">
        <v>1611067.3901</v>
      </c>
      <c r="I583" s="47">
        <v>35070.513769</v>
      </c>
      <c r="J583" s="48">
        <v>2232.0249267</v>
      </c>
      <c r="K583" s="47">
        <f>IF(C583="Pervious",J583*(1-0.25),J583)</f>
        <v>2232.0249267</v>
      </c>
      <c r="L583" s="47">
        <v>1043799.7679</v>
      </c>
      <c r="M583" s="47">
        <v>2831.3730196</v>
      </c>
      <c r="N583" s="49">
        <f t="shared" si="54"/>
        <v>15.65614398390448</v>
      </c>
      <c r="O583" s="50">
        <f t="shared" si="55"/>
        <v>1.6803747724742215</v>
      </c>
      <c r="P583" s="51">
        <f t="shared" si="56"/>
        <v>569.0057011024292</v>
      </c>
      <c r="Q583" s="49">
        <f t="shared" si="57"/>
        <v>12.386398233728508</v>
      </c>
      <c r="R583" s="50">
        <f t="shared" si="58"/>
        <v>0.7883189220385124</v>
      </c>
      <c r="S583" s="51">
        <f t="shared" si="59"/>
        <v>368.65498140808796</v>
      </c>
    </row>
    <row r="584" spans="1:19" ht="15">
      <c r="A584" s="39">
        <v>2140202</v>
      </c>
      <c r="B584" s="39" t="s">
        <v>216</v>
      </c>
      <c r="C584" s="39" t="s">
        <v>118</v>
      </c>
      <c r="D584" s="44">
        <v>4</v>
      </c>
      <c r="E584" s="47">
        <v>218102.22992</v>
      </c>
      <c r="F584" s="48">
        <v>21384.610152</v>
      </c>
      <c r="G584" s="47">
        <f>IF(C584="Pervious",F584*(1-0.25),F584)</f>
        <v>21384.610152</v>
      </c>
      <c r="H584" s="47">
        <v>11182223.233</v>
      </c>
      <c r="I584" s="47">
        <v>194265.93623</v>
      </c>
      <c r="J584" s="48">
        <v>10032.222038</v>
      </c>
      <c r="K584" s="47">
        <f>IF(C584="Pervious",J584*(1-0.25),J584)</f>
        <v>10032.222038</v>
      </c>
      <c r="L584" s="47">
        <v>7244887.512</v>
      </c>
      <c r="M584" s="47">
        <v>7597.5999977</v>
      </c>
      <c r="N584" s="49">
        <f t="shared" si="54"/>
        <v>28.706727122515726</v>
      </c>
      <c r="O584" s="50">
        <f t="shared" si="55"/>
        <v>2.8146533324304652</v>
      </c>
      <c r="P584" s="51">
        <f t="shared" si="56"/>
        <v>1471.8099447700802</v>
      </c>
      <c r="Q584" s="49">
        <f t="shared" si="57"/>
        <v>25.56938194809013</v>
      </c>
      <c r="R584" s="50">
        <f t="shared" si="58"/>
        <v>1.320446198936115</v>
      </c>
      <c r="S584" s="51">
        <f t="shared" si="59"/>
        <v>953.5758021208309</v>
      </c>
    </row>
    <row r="585" spans="1:19" ht="15">
      <c r="A585" s="39">
        <v>2140202</v>
      </c>
      <c r="B585" s="39" t="s">
        <v>216</v>
      </c>
      <c r="C585" s="39" t="s">
        <v>119</v>
      </c>
      <c r="D585" s="44">
        <v>5</v>
      </c>
      <c r="E585" s="47">
        <v>391976.42432</v>
      </c>
      <c r="F585" s="48">
        <v>12502.200943</v>
      </c>
      <c r="G585" s="47">
        <f>IF(C585="Pervious",F585*(1-0.25),F585)</f>
        <v>9376.650707249999</v>
      </c>
      <c r="H585" s="47">
        <v>5035586.9909</v>
      </c>
      <c r="I585" s="47">
        <v>348232.34557</v>
      </c>
      <c r="J585" s="48">
        <v>5865.1925345</v>
      </c>
      <c r="K585" s="47">
        <f>IF(C585="Pervious",J585*(1-0.25),J585)</f>
        <v>4398.894400875</v>
      </c>
      <c r="L585" s="47">
        <v>3262523.073</v>
      </c>
      <c r="M585" s="47">
        <v>22444.199998</v>
      </c>
      <c r="N585" s="49">
        <f t="shared" si="54"/>
        <v>17.46448634190254</v>
      </c>
      <c r="O585" s="50">
        <f t="shared" si="55"/>
        <v>0.417776116238741</v>
      </c>
      <c r="P585" s="51">
        <f t="shared" si="56"/>
        <v>224.36027977600983</v>
      </c>
      <c r="Q585" s="49">
        <f t="shared" si="57"/>
        <v>15.515471507161358</v>
      </c>
      <c r="R585" s="50">
        <f t="shared" si="58"/>
        <v>0.19599247918246074</v>
      </c>
      <c r="S585" s="51">
        <f t="shared" si="59"/>
        <v>145.36152205428232</v>
      </c>
    </row>
    <row r="586" spans="1:19" ht="15">
      <c r="A586" s="39">
        <v>2140202</v>
      </c>
      <c r="B586" s="39" t="s">
        <v>216</v>
      </c>
      <c r="C586" s="39" t="s">
        <v>120</v>
      </c>
      <c r="D586" s="44">
        <v>6</v>
      </c>
      <c r="E586" s="47">
        <v>610078.6542400001</v>
      </c>
      <c r="F586" s="48">
        <v>33886.811095</v>
      </c>
      <c r="G586" s="47">
        <v>30761.26085925</v>
      </c>
      <c r="H586" s="47">
        <v>16217810.223899998</v>
      </c>
      <c r="I586" s="47">
        <v>542498.2818</v>
      </c>
      <c r="J586" s="48">
        <v>15897.4145725</v>
      </c>
      <c r="K586" s="47">
        <v>14431.116438875</v>
      </c>
      <c r="L586" s="47">
        <v>10507410.585</v>
      </c>
      <c r="M586" s="47">
        <v>30041.7999957</v>
      </c>
      <c r="N586" s="49">
        <f t="shared" si="54"/>
        <v>20.307659804915918</v>
      </c>
      <c r="O586" s="50">
        <f t="shared" si="55"/>
        <v>1.0239486603217178</v>
      </c>
      <c r="P586" s="51">
        <f t="shared" si="56"/>
        <v>539.841495057597</v>
      </c>
      <c r="Q586" s="49">
        <f t="shared" si="57"/>
        <v>18.0581150888978</v>
      </c>
      <c r="R586" s="50">
        <f t="shared" si="58"/>
        <v>0.48036790208777713</v>
      </c>
      <c r="S586" s="51">
        <f t="shared" si="59"/>
        <v>349.7596877185777</v>
      </c>
    </row>
    <row r="587" spans="1:19" ht="15">
      <c r="A587" s="39">
        <v>2140203</v>
      </c>
      <c r="B587" s="39" t="s">
        <v>217</v>
      </c>
      <c r="C587" s="39" t="s">
        <v>115</v>
      </c>
      <c r="D587" s="44">
        <v>1</v>
      </c>
      <c r="E587" s="47">
        <v>36931.988741</v>
      </c>
      <c r="F587" s="48">
        <v>1180.5689169</v>
      </c>
      <c r="G587" s="47">
        <f>IF(C587="Pervious",F587*(1-0.25),F587)</f>
        <v>1180.5689169</v>
      </c>
      <c r="H587" s="47">
        <v>725037.59031</v>
      </c>
      <c r="I587" s="47">
        <v>30786.053572</v>
      </c>
      <c r="J587" s="48">
        <v>1107.6917389</v>
      </c>
      <c r="K587" s="47">
        <f>IF(C587="Pervious",J587*(1-0.25),J587)</f>
        <v>1107.6917389</v>
      </c>
      <c r="L587" s="47">
        <v>845845.56032</v>
      </c>
      <c r="M587" s="47">
        <v>19139.860441</v>
      </c>
      <c r="N587" s="49">
        <f t="shared" si="54"/>
        <v>1.929585059141132</v>
      </c>
      <c r="O587" s="50">
        <f t="shared" si="55"/>
        <v>0.06168116640866786</v>
      </c>
      <c r="P587" s="51">
        <f t="shared" si="56"/>
        <v>37.8810280537301</v>
      </c>
      <c r="Q587" s="49">
        <f t="shared" si="57"/>
        <v>1.6084784769930915</v>
      </c>
      <c r="R587" s="50">
        <f t="shared" si="58"/>
        <v>0.05787355358804938</v>
      </c>
      <c r="S587" s="51">
        <f t="shared" si="59"/>
        <v>44.19288024211984</v>
      </c>
    </row>
    <row r="588" spans="1:19" ht="15">
      <c r="A588" s="39">
        <v>2140203</v>
      </c>
      <c r="B588" s="39" t="s">
        <v>217</v>
      </c>
      <c r="C588" s="39" t="s">
        <v>116</v>
      </c>
      <c r="D588" s="44">
        <v>2</v>
      </c>
      <c r="E588" s="47">
        <v>17592.758502</v>
      </c>
      <c r="F588" s="48">
        <v>1648.0628126</v>
      </c>
      <c r="G588" s="47">
        <f>IF(C588="Pervious",F588*(1-0.25),F588)</f>
        <v>1648.0628126</v>
      </c>
      <c r="H588" s="47">
        <v>2866190.5851</v>
      </c>
      <c r="I588" s="47">
        <v>14687.749463</v>
      </c>
      <c r="J588" s="48">
        <v>1547.9267331</v>
      </c>
      <c r="K588" s="47">
        <f>IF(C588="Pervious",J588*(1-0.25),J588)</f>
        <v>1547.9267331</v>
      </c>
      <c r="L588" s="47">
        <v>3330958.041</v>
      </c>
      <c r="M588" s="47">
        <v>1564.631988</v>
      </c>
      <c r="N588" s="49">
        <f t="shared" si="54"/>
        <v>11.244023282745259</v>
      </c>
      <c r="O588" s="50">
        <f t="shared" si="55"/>
        <v>1.0533229700273774</v>
      </c>
      <c r="P588" s="51">
        <f t="shared" si="56"/>
        <v>1831.8624488584849</v>
      </c>
      <c r="Q588" s="49">
        <f t="shared" si="57"/>
        <v>9.387350875891718</v>
      </c>
      <c r="R588" s="50">
        <f t="shared" si="58"/>
        <v>0.9893232050551686</v>
      </c>
      <c r="S588" s="51">
        <f t="shared" si="59"/>
        <v>2128.908309779488</v>
      </c>
    </row>
    <row r="589" spans="1:19" ht="15">
      <c r="A589" s="39">
        <v>2140203</v>
      </c>
      <c r="B589" s="39" t="s">
        <v>217</v>
      </c>
      <c r="C589" s="39" t="s">
        <v>117</v>
      </c>
      <c r="D589" s="44">
        <v>3</v>
      </c>
      <c r="E589" s="47">
        <v>2958.3201467</v>
      </c>
      <c r="F589" s="48">
        <v>396.53756465</v>
      </c>
      <c r="G589" s="47">
        <f>IF(C589="Pervious",F589*(1-0.25),F589)</f>
        <v>396.53756465</v>
      </c>
      <c r="H589" s="47">
        <v>190504.91245</v>
      </c>
      <c r="I589" s="47">
        <v>2467.3585434</v>
      </c>
      <c r="J589" s="48">
        <v>372.30174044</v>
      </c>
      <c r="K589" s="47">
        <f>IF(C589="Pervious",J589*(1-0.25),J589)</f>
        <v>372.30174044</v>
      </c>
      <c r="L589" s="47">
        <v>223530.18288</v>
      </c>
      <c r="M589" s="47">
        <v>556.4340172</v>
      </c>
      <c r="N589" s="49">
        <f t="shared" si="54"/>
        <v>5.316569539702829</v>
      </c>
      <c r="O589" s="50">
        <f t="shared" si="55"/>
        <v>0.7126407667262943</v>
      </c>
      <c r="P589" s="51">
        <f t="shared" si="56"/>
        <v>342.36748035037283</v>
      </c>
      <c r="Q589" s="49">
        <f t="shared" si="57"/>
        <v>4.434233830303645</v>
      </c>
      <c r="R589" s="50">
        <f t="shared" si="58"/>
        <v>0.6690851546306217</v>
      </c>
      <c r="S589" s="51">
        <f t="shared" si="59"/>
        <v>401.71911847664086</v>
      </c>
    </row>
    <row r="590" spans="1:19" ht="15">
      <c r="A590" s="39">
        <v>2140203</v>
      </c>
      <c r="B590" s="39" t="s">
        <v>217</v>
      </c>
      <c r="C590" s="39" t="s">
        <v>118</v>
      </c>
      <c r="D590" s="44">
        <v>4</v>
      </c>
      <c r="E590" s="47">
        <v>46881.00516</v>
      </c>
      <c r="F590" s="48">
        <v>7497.6377737</v>
      </c>
      <c r="G590" s="47">
        <f>IF(C590="Pervious",F590*(1-0.25),F590)</f>
        <v>7497.6377737</v>
      </c>
      <c r="H590" s="47">
        <v>2165355.2506</v>
      </c>
      <c r="I590" s="47">
        <v>40855.730927</v>
      </c>
      <c r="J590" s="48">
        <v>7138.383294</v>
      </c>
      <c r="K590" s="47">
        <f>IF(C590="Pervious",J590*(1-0.25),J590)</f>
        <v>7138.383294</v>
      </c>
      <c r="L590" s="47">
        <v>2503055.4727</v>
      </c>
      <c r="M590" s="47">
        <v>5440.0999978</v>
      </c>
      <c r="N590" s="49">
        <f t="shared" si="54"/>
        <v>8.61767342125308</v>
      </c>
      <c r="O590" s="50">
        <f t="shared" si="55"/>
        <v>1.3782169035003176</v>
      </c>
      <c r="P590" s="51">
        <f t="shared" si="56"/>
        <v>398.0359279196484</v>
      </c>
      <c r="Q590" s="49">
        <f t="shared" si="57"/>
        <v>7.5101066053054595</v>
      </c>
      <c r="R590" s="50">
        <f t="shared" si="58"/>
        <v>1.3121786909958997</v>
      </c>
      <c r="S590" s="51">
        <f t="shared" si="59"/>
        <v>460.11203354942853</v>
      </c>
    </row>
    <row r="591" spans="1:19" ht="15">
      <c r="A591" s="39">
        <v>2140203</v>
      </c>
      <c r="B591" s="39" t="s">
        <v>217</v>
      </c>
      <c r="C591" s="39" t="s">
        <v>119</v>
      </c>
      <c r="D591" s="44">
        <v>5</v>
      </c>
      <c r="E591" s="47">
        <v>72512.667039</v>
      </c>
      <c r="F591" s="48">
        <v>4648.5183995</v>
      </c>
      <c r="G591" s="47">
        <f>IF(C591="Pervious",F591*(1-0.25),F591)</f>
        <v>3486.3887996249996</v>
      </c>
      <c r="H591" s="47">
        <v>1082876.4057</v>
      </c>
      <c r="I591" s="47">
        <v>62130.744646</v>
      </c>
      <c r="J591" s="48">
        <v>4400.7357917</v>
      </c>
      <c r="K591" s="47">
        <f>IF(C591="Pervious",J591*(1-0.25),J591)</f>
        <v>3300.5518437749997</v>
      </c>
      <c r="L591" s="47">
        <v>1265376.2835</v>
      </c>
      <c r="M591" s="47">
        <v>15220.599999</v>
      </c>
      <c r="N591" s="49">
        <f t="shared" si="54"/>
        <v>4.764113572642611</v>
      </c>
      <c r="O591" s="50">
        <f t="shared" si="55"/>
        <v>0.2290572513471254</v>
      </c>
      <c r="P591" s="51">
        <f t="shared" si="56"/>
        <v>71.14544799621207</v>
      </c>
      <c r="Q591" s="49">
        <f t="shared" si="57"/>
        <v>4.082016783180822</v>
      </c>
      <c r="R591" s="50">
        <f t="shared" si="58"/>
        <v>0.21684768300801857</v>
      </c>
      <c r="S591" s="51">
        <f t="shared" si="59"/>
        <v>83.13576886477114</v>
      </c>
    </row>
    <row r="592" spans="1:19" ht="15">
      <c r="A592" s="39">
        <v>2140203</v>
      </c>
      <c r="B592" s="39" t="s">
        <v>217</v>
      </c>
      <c r="C592" s="39" t="s">
        <v>120</v>
      </c>
      <c r="D592" s="44">
        <v>6</v>
      </c>
      <c r="E592" s="47">
        <v>119393.67219900001</v>
      </c>
      <c r="F592" s="48">
        <v>12146.156173200001</v>
      </c>
      <c r="G592" s="47">
        <v>10984.026573325</v>
      </c>
      <c r="H592" s="47">
        <v>3248231.6563</v>
      </c>
      <c r="I592" s="47">
        <v>102986.475573</v>
      </c>
      <c r="J592" s="48">
        <v>11539.1190857</v>
      </c>
      <c r="K592" s="47">
        <v>10438.935137774999</v>
      </c>
      <c r="L592" s="47">
        <v>3768431.7561999997</v>
      </c>
      <c r="M592" s="47">
        <v>20660.699996800002</v>
      </c>
      <c r="N592" s="49">
        <f t="shared" si="54"/>
        <v>5.778781561974768</v>
      </c>
      <c r="O592" s="50">
        <f t="shared" si="55"/>
        <v>0.5316386460781214</v>
      </c>
      <c r="P592" s="51">
        <f t="shared" si="56"/>
        <v>157.21788984899334</v>
      </c>
      <c r="Q592" s="49">
        <f t="shared" si="57"/>
        <v>4.984655679088845</v>
      </c>
      <c r="R592" s="50">
        <f t="shared" si="58"/>
        <v>0.5052556370012544</v>
      </c>
      <c r="S592" s="51">
        <f t="shared" si="59"/>
        <v>182.39613163076115</v>
      </c>
    </row>
    <row r="593" spans="1:19" ht="15">
      <c r="A593" s="39">
        <v>2140204</v>
      </c>
      <c r="B593" s="39" t="s">
        <v>218</v>
      </c>
      <c r="C593" s="39" t="s">
        <v>115</v>
      </c>
      <c r="D593" s="44">
        <v>1</v>
      </c>
      <c r="E593" s="47">
        <v>1769.4002685</v>
      </c>
      <c r="F593" s="48">
        <v>55.01515007</v>
      </c>
      <c r="G593" s="47">
        <f>IF(C593="Pervious",F593*(1-0.25),F593)</f>
        <v>55.01515007</v>
      </c>
      <c r="H593" s="47">
        <v>85469.1289</v>
      </c>
      <c r="I593" s="47">
        <v>1769.4002685</v>
      </c>
      <c r="J593" s="48">
        <v>55.01515007</v>
      </c>
      <c r="K593" s="47">
        <f>IF(C593="Pervious",J593*(1-0.25),J593)</f>
        <v>55.01515007</v>
      </c>
      <c r="L593" s="47">
        <v>85469.1289</v>
      </c>
      <c r="M593" s="47">
        <v>893.6710205</v>
      </c>
      <c r="N593" s="49">
        <f t="shared" si="54"/>
        <v>1.9799235153782184</v>
      </c>
      <c r="O593" s="50">
        <f t="shared" si="55"/>
        <v>0.061560852716494675</v>
      </c>
      <c r="P593" s="51">
        <f t="shared" si="56"/>
        <v>95.63824599815362</v>
      </c>
      <c r="Q593" s="49">
        <f t="shared" si="57"/>
        <v>1.9799235153782184</v>
      </c>
      <c r="R593" s="50">
        <f t="shared" si="58"/>
        <v>0.061560852716494675</v>
      </c>
      <c r="S593" s="51">
        <f t="shared" si="59"/>
        <v>95.63824599815362</v>
      </c>
    </row>
    <row r="594" spans="1:19" ht="15">
      <c r="A594" s="39">
        <v>2140204</v>
      </c>
      <c r="B594" s="39" t="s">
        <v>218</v>
      </c>
      <c r="C594" s="39" t="s">
        <v>116</v>
      </c>
      <c r="D594" s="44">
        <v>2</v>
      </c>
      <c r="E594" s="47">
        <v>541.90027216</v>
      </c>
      <c r="F594" s="48">
        <v>52.523701295</v>
      </c>
      <c r="G594" s="47">
        <f>IF(C594="Pervious",F594*(1-0.25),F594)</f>
        <v>52.523701295</v>
      </c>
      <c r="H594" s="47">
        <v>244110.26768</v>
      </c>
      <c r="I594" s="47">
        <v>541.90027216</v>
      </c>
      <c r="J594" s="48">
        <v>52.523701295</v>
      </c>
      <c r="K594" s="47">
        <f>IF(C594="Pervious",J594*(1-0.25),J594)</f>
        <v>52.523701295</v>
      </c>
      <c r="L594" s="47">
        <v>244110.26768</v>
      </c>
      <c r="M594" s="47">
        <v>47.143001069</v>
      </c>
      <c r="N594" s="49">
        <f t="shared" si="54"/>
        <v>11.494819164500313</v>
      </c>
      <c r="O594" s="50">
        <f t="shared" si="55"/>
        <v>1.1141357169460773</v>
      </c>
      <c r="P594" s="51">
        <f t="shared" si="56"/>
        <v>5178.080778580736</v>
      </c>
      <c r="Q594" s="49">
        <f t="shared" si="57"/>
        <v>11.494819164500313</v>
      </c>
      <c r="R594" s="50">
        <f t="shared" si="58"/>
        <v>1.1141357169460773</v>
      </c>
      <c r="S594" s="51">
        <f t="shared" si="59"/>
        <v>5178.080778580736</v>
      </c>
    </row>
    <row r="595" spans="1:19" ht="15">
      <c r="A595" s="39">
        <v>2140204</v>
      </c>
      <c r="B595" s="39" t="s">
        <v>218</v>
      </c>
      <c r="C595" s="39" t="s">
        <v>117</v>
      </c>
      <c r="D595" s="44">
        <v>3</v>
      </c>
      <c r="E595" s="47">
        <v>84.202241359</v>
      </c>
      <c r="F595" s="48">
        <v>11.5436945</v>
      </c>
      <c r="G595" s="47">
        <f>IF(C595="Pervious",F595*(1-0.25),F595)</f>
        <v>11.5436945</v>
      </c>
      <c r="H595" s="47">
        <v>20797.026565</v>
      </c>
      <c r="I595" s="47">
        <v>84.202241359</v>
      </c>
      <c r="J595" s="48">
        <v>11.5436945</v>
      </c>
      <c r="K595" s="47">
        <f>IF(C595="Pervious",J595*(1-0.25),J595)</f>
        <v>11.5436945</v>
      </c>
      <c r="L595" s="47">
        <v>20797.026565</v>
      </c>
      <c r="M595" s="47">
        <v>16.765999765</v>
      </c>
      <c r="N595" s="49">
        <f t="shared" si="54"/>
        <v>5.0222022270796565</v>
      </c>
      <c r="O595" s="50">
        <f t="shared" si="55"/>
        <v>0.6885181117620038</v>
      </c>
      <c r="P595" s="51">
        <f t="shared" si="56"/>
        <v>1240.4286565967275</v>
      </c>
      <c r="Q595" s="49">
        <f t="shared" si="57"/>
        <v>5.0222022270796565</v>
      </c>
      <c r="R595" s="50">
        <f t="shared" si="58"/>
        <v>0.6885181117620038</v>
      </c>
      <c r="S595" s="51">
        <f t="shared" si="59"/>
        <v>1240.4286565967275</v>
      </c>
    </row>
    <row r="596" spans="1:19" ht="15">
      <c r="A596" s="39">
        <v>2140204</v>
      </c>
      <c r="B596" s="39" t="s">
        <v>218</v>
      </c>
      <c r="C596" s="39" t="s">
        <v>118</v>
      </c>
      <c r="D596" s="44">
        <v>4</v>
      </c>
      <c r="E596" s="47">
        <v>17642.11</v>
      </c>
      <c r="F596" s="48">
        <v>2791.1080064</v>
      </c>
      <c r="G596" s="47">
        <f>IF(C596="Pervious",F596*(1-0.25),F596)</f>
        <v>2791.1080064</v>
      </c>
      <c r="H596" s="47">
        <v>2290964.5799</v>
      </c>
      <c r="I596" s="47">
        <v>17642.11</v>
      </c>
      <c r="J596" s="48">
        <v>2791.1080064</v>
      </c>
      <c r="K596" s="47">
        <f>IF(C596="Pervious",J596*(1-0.25),J596)</f>
        <v>2791.1080064</v>
      </c>
      <c r="L596" s="47">
        <v>2290964.5799</v>
      </c>
      <c r="M596" s="47">
        <v>2028.4</v>
      </c>
      <c r="N596" s="49">
        <f t="shared" si="54"/>
        <v>8.697549792940249</v>
      </c>
      <c r="O596" s="50">
        <f t="shared" si="55"/>
        <v>1.3760145959376846</v>
      </c>
      <c r="P596" s="51">
        <f t="shared" si="56"/>
        <v>1129.4441825576807</v>
      </c>
      <c r="Q596" s="49">
        <f t="shared" si="57"/>
        <v>8.697549792940249</v>
      </c>
      <c r="R596" s="50">
        <f t="shared" si="58"/>
        <v>1.3760145959376846</v>
      </c>
      <c r="S596" s="51">
        <f t="shared" si="59"/>
        <v>1129.4441825576807</v>
      </c>
    </row>
    <row r="597" spans="1:19" ht="15">
      <c r="A597" s="39">
        <v>2140204</v>
      </c>
      <c r="B597" s="39" t="s">
        <v>218</v>
      </c>
      <c r="C597" s="39" t="s">
        <v>119</v>
      </c>
      <c r="D597" s="44">
        <v>5</v>
      </c>
      <c r="E597" s="47">
        <v>17942.50966</v>
      </c>
      <c r="F597" s="48">
        <v>1129.3451848</v>
      </c>
      <c r="G597" s="47">
        <f>IF(C597="Pervious",F597*(1-0.25),F597)</f>
        <v>847.0088886</v>
      </c>
      <c r="H597" s="47">
        <v>737074.8235</v>
      </c>
      <c r="I597" s="47">
        <v>17942.50966</v>
      </c>
      <c r="J597" s="48">
        <v>1129.3451848</v>
      </c>
      <c r="K597" s="47">
        <f>IF(C597="Pervious",J597*(1-0.25),J597)</f>
        <v>847.0088886</v>
      </c>
      <c r="L597" s="47">
        <v>737074.8235</v>
      </c>
      <c r="M597" s="47">
        <v>3776.1</v>
      </c>
      <c r="N597" s="49">
        <f t="shared" si="54"/>
        <v>4.751598119753185</v>
      </c>
      <c r="O597" s="50">
        <f t="shared" si="55"/>
        <v>0.22430785429411298</v>
      </c>
      <c r="P597" s="51">
        <f t="shared" si="56"/>
        <v>195.19473093932896</v>
      </c>
      <c r="Q597" s="49">
        <f t="shared" si="57"/>
        <v>4.751598119753185</v>
      </c>
      <c r="R597" s="50">
        <f t="shared" si="58"/>
        <v>0.22430785429411298</v>
      </c>
      <c r="S597" s="51">
        <f t="shared" si="59"/>
        <v>195.19473093932896</v>
      </c>
    </row>
    <row r="598" spans="1:19" ht="15">
      <c r="A598" s="39">
        <v>2140204</v>
      </c>
      <c r="B598" s="39" t="s">
        <v>218</v>
      </c>
      <c r="C598" s="39" t="s">
        <v>120</v>
      </c>
      <c r="D598" s="44">
        <v>6</v>
      </c>
      <c r="E598" s="47">
        <v>35584.61966</v>
      </c>
      <c r="F598" s="48">
        <v>3920.4531911999998</v>
      </c>
      <c r="G598" s="47">
        <v>3638.1168949999997</v>
      </c>
      <c r="H598" s="47">
        <v>3028039.4033999997</v>
      </c>
      <c r="I598" s="47">
        <v>35584.61966</v>
      </c>
      <c r="J598" s="48">
        <v>3920.4531911999998</v>
      </c>
      <c r="K598" s="47">
        <v>3638.1168949999997</v>
      </c>
      <c r="L598" s="47">
        <v>3028039.4033999997</v>
      </c>
      <c r="M598" s="47">
        <v>5804.5</v>
      </c>
      <c r="N598" s="49">
        <f t="shared" si="54"/>
        <v>6.13052281161168</v>
      </c>
      <c r="O598" s="50">
        <f t="shared" si="55"/>
        <v>0.6267752424842794</v>
      </c>
      <c r="P598" s="51">
        <f t="shared" si="56"/>
        <v>521.6710144543026</v>
      </c>
      <c r="Q598" s="49">
        <f t="shared" si="57"/>
        <v>6.13052281161168</v>
      </c>
      <c r="R598" s="50">
        <f t="shared" si="58"/>
        <v>0.6267752424842794</v>
      </c>
      <c r="S598" s="51">
        <f t="shared" si="59"/>
        <v>521.6710144543026</v>
      </c>
    </row>
    <row r="599" spans="1:19" ht="15">
      <c r="A599" s="39">
        <v>2140205</v>
      </c>
      <c r="B599" s="39" t="s">
        <v>219</v>
      </c>
      <c r="C599" s="39" t="s">
        <v>115</v>
      </c>
      <c r="D599" s="44">
        <v>1</v>
      </c>
      <c r="E599" s="47">
        <v>66181.116408</v>
      </c>
      <c r="F599" s="48">
        <v>1409.8155374</v>
      </c>
      <c r="G599" s="47">
        <f>IF(C599="Pervious",F599*(1-0.25),F599)</f>
        <v>1409.8155374</v>
      </c>
      <c r="H599" s="47">
        <v>535552.67604</v>
      </c>
      <c r="I599" s="47">
        <v>45300.051656</v>
      </c>
      <c r="J599" s="48">
        <v>1033.3955685</v>
      </c>
      <c r="K599" s="47">
        <f>IF(C599="Pervious",J599*(1-0.25),J599)</f>
        <v>1033.3955685</v>
      </c>
      <c r="L599" s="47">
        <v>2250807.9276</v>
      </c>
      <c r="M599" s="47">
        <v>18472.398816</v>
      </c>
      <c r="N599" s="49">
        <f t="shared" si="54"/>
        <v>3.5827028783439188</v>
      </c>
      <c r="O599" s="50">
        <f t="shared" si="55"/>
        <v>0.07632011150489444</v>
      </c>
      <c r="P599" s="51">
        <f t="shared" si="56"/>
        <v>28.9920481565246</v>
      </c>
      <c r="Q599" s="49">
        <f t="shared" si="57"/>
        <v>2.4523101794858952</v>
      </c>
      <c r="R599" s="50">
        <f t="shared" si="58"/>
        <v>0.05594268393582522</v>
      </c>
      <c r="S599" s="51">
        <f t="shared" si="59"/>
        <v>121.84708385845624</v>
      </c>
    </row>
    <row r="600" spans="1:19" ht="15">
      <c r="A600" s="39">
        <v>2140205</v>
      </c>
      <c r="B600" s="39" t="s">
        <v>219</v>
      </c>
      <c r="C600" s="39" t="s">
        <v>116</v>
      </c>
      <c r="D600" s="44">
        <v>2</v>
      </c>
      <c r="E600" s="47">
        <v>58559.828999</v>
      </c>
      <c r="F600" s="48">
        <v>3253.5342592</v>
      </c>
      <c r="G600" s="47">
        <f>IF(C600="Pervious",F600*(1-0.25),F600)</f>
        <v>3253.5342592</v>
      </c>
      <c r="H600" s="47">
        <v>2091075.3515</v>
      </c>
      <c r="I600" s="47">
        <v>34379.543613</v>
      </c>
      <c r="J600" s="48">
        <v>2287.5867079</v>
      </c>
      <c r="K600" s="47">
        <f>IF(C600="Pervious",J600*(1-0.25),J600)</f>
        <v>2287.5867079</v>
      </c>
      <c r="L600" s="47">
        <v>8833771.8695</v>
      </c>
      <c r="M600" s="47">
        <v>2200.5329908</v>
      </c>
      <c r="N600" s="49">
        <f t="shared" si="54"/>
        <v>26.611656923039664</v>
      </c>
      <c r="O600" s="50">
        <f t="shared" si="55"/>
        <v>1.478521009592855</v>
      </c>
      <c r="P600" s="51">
        <f t="shared" si="56"/>
        <v>950.2585783727757</v>
      </c>
      <c r="Q600" s="49">
        <f t="shared" si="57"/>
        <v>15.62328024925515</v>
      </c>
      <c r="R600" s="50">
        <f t="shared" si="58"/>
        <v>1.0395602871958542</v>
      </c>
      <c r="S600" s="51">
        <f t="shared" si="59"/>
        <v>4014.378292182976</v>
      </c>
    </row>
    <row r="601" spans="1:19" ht="15">
      <c r="A601" s="39">
        <v>2140205</v>
      </c>
      <c r="B601" s="39" t="s">
        <v>219</v>
      </c>
      <c r="C601" s="39" t="s">
        <v>117</v>
      </c>
      <c r="D601" s="44">
        <v>3</v>
      </c>
      <c r="E601" s="47">
        <v>6587.8094049</v>
      </c>
      <c r="F601" s="48">
        <v>659.14112948</v>
      </c>
      <c r="G601" s="47">
        <f>IF(C601="Pervious",F601*(1-0.25),F601)</f>
        <v>659.14112948</v>
      </c>
      <c r="H601" s="47">
        <v>122412.58443</v>
      </c>
      <c r="I601" s="47">
        <v>4192.1506519</v>
      </c>
      <c r="J601" s="48">
        <v>465.56190924</v>
      </c>
      <c r="K601" s="47">
        <f>IF(C601="Pervious",J601*(1-0.25),J601)</f>
        <v>465.56190924</v>
      </c>
      <c r="L601" s="47">
        <v>677307.93829</v>
      </c>
      <c r="M601" s="47">
        <v>617.62101202</v>
      </c>
      <c r="N601" s="49">
        <f t="shared" si="54"/>
        <v>10.666426945796125</v>
      </c>
      <c r="O601" s="50">
        <f t="shared" si="55"/>
        <v>1.0672258822998975</v>
      </c>
      <c r="P601" s="51">
        <f t="shared" si="56"/>
        <v>198.20016166489492</v>
      </c>
      <c r="Q601" s="49">
        <f t="shared" si="57"/>
        <v>6.787577770693217</v>
      </c>
      <c r="R601" s="50">
        <f t="shared" si="58"/>
        <v>0.7537986891302915</v>
      </c>
      <c r="S601" s="51">
        <f t="shared" si="59"/>
        <v>1096.6400512747891</v>
      </c>
    </row>
    <row r="602" spans="1:19" ht="15">
      <c r="A602" s="39">
        <v>2140205</v>
      </c>
      <c r="B602" s="39" t="s">
        <v>219</v>
      </c>
      <c r="C602" s="39" t="s">
        <v>118</v>
      </c>
      <c r="D602" s="44">
        <v>4</v>
      </c>
      <c r="E602" s="47">
        <v>342466.58525</v>
      </c>
      <c r="F602" s="48">
        <v>39467.595757</v>
      </c>
      <c r="G602" s="47">
        <f>IF(C602="Pervious",F602*(1-0.25),F602)</f>
        <v>39467.595757</v>
      </c>
      <c r="H602" s="47">
        <v>10513539.416</v>
      </c>
      <c r="I602" s="47">
        <v>217285.0001</v>
      </c>
      <c r="J602" s="48">
        <v>29776.936786</v>
      </c>
      <c r="K602" s="47">
        <f>IF(C602="Pervious",J602*(1-0.25),J602)</f>
        <v>29776.936786</v>
      </c>
      <c r="L602" s="47">
        <v>36394462.537</v>
      </c>
      <c r="M602" s="47">
        <v>21735.800001</v>
      </c>
      <c r="N602" s="49">
        <f t="shared" si="54"/>
        <v>15.755876721088901</v>
      </c>
      <c r="O602" s="50">
        <f t="shared" si="55"/>
        <v>1.8157875833962502</v>
      </c>
      <c r="P602" s="51">
        <f t="shared" si="56"/>
        <v>483.69691548120164</v>
      </c>
      <c r="Q602" s="49">
        <f t="shared" si="57"/>
        <v>9.996641489616364</v>
      </c>
      <c r="R602" s="50">
        <f t="shared" si="58"/>
        <v>1.369948968274922</v>
      </c>
      <c r="S602" s="51">
        <f t="shared" si="59"/>
        <v>1674.4017949799686</v>
      </c>
    </row>
    <row r="603" spans="1:19" ht="15">
      <c r="A603" s="39">
        <v>2140205</v>
      </c>
      <c r="B603" s="39" t="s">
        <v>219</v>
      </c>
      <c r="C603" s="39" t="s">
        <v>119</v>
      </c>
      <c r="D603" s="44">
        <v>5</v>
      </c>
      <c r="E603" s="47">
        <v>493438.8412</v>
      </c>
      <c r="F603" s="48">
        <v>18994.341086</v>
      </c>
      <c r="G603" s="47">
        <f>IF(C603="Pervious",F603*(1-0.25),F603)</f>
        <v>14245.7558145</v>
      </c>
      <c r="H603" s="47">
        <v>3946349.7058</v>
      </c>
      <c r="I603" s="47">
        <v>293236.03542</v>
      </c>
      <c r="J603" s="48">
        <v>13940.261071</v>
      </c>
      <c r="K603" s="47">
        <f>IF(C603="Pervious",J603*(1-0.25),J603)</f>
        <v>10455.19580325</v>
      </c>
      <c r="L603" s="47">
        <v>13477865.906</v>
      </c>
      <c r="M603" s="47">
        <v>47857.400001</v>
      </c>
      <c r="N603" s="49">
        <f t="shared" si="54"/>
        <v>10.310606952941225</v>
      </c>
      <c r="O603" s="50">
        <f t="shared" si="55"/>
        <v>0.2976709101247107</v>
      </c>
      <c r="P603" s="51">
        <f t="shared" si="56"/>
        <v>82.46059555507695</v>
      </c>
      <c r="Q603" s="49">
        <f t="shared" si="57"/>
        <v>6.1272872202391415</v>
      </c>
      <c r="R603" s="50">
        <f t="shared" si="58"/>
        <v>0.21846560412875615</v>
      </c>
      <c r="S603" s="51">
        <f t="shared" si="59"/>
        <v>281.62553556437194</v>
      </c>
    </row>
    <row r="604" spans="1:19" ht="15">
      <c r="A604" s="39">
        <v>2140205</v>
      </c>
      <c r="B604" s="39" t="s">
        <v>219</v>
      </c>
      <c r="C604" s="39" t="s">
        <v>120</v>
      </c>
      <c r="D604" s="44">
        <v>6</v>
      </c>
      <c r="E604" s="47">
        <v>835905.42645</v>
      </c>
      <c r="F604" s="48">
        <v>58461.936843</v>
      </c>
      <c r="G604" s="47">
        <v>53713.3515715</v>
      </c>
      <c r="H604" s="47">
        <v>14459889.1218</v>
      </c>
      <c r="I604" s="47">
        <v>510521.03552</v>
      </c>
      <c r="J604" s="48">
        <v>43717.197857</v>
      </c>
      <c r="K604" s="47">
        <v>40232.13258925</v>
      </c>
      <c r="L604" s="47">
        <v>49872328.443</v>
      </c>
      <c r="M604" s="47">
        <v>69593.200002</v>
      </c>
      <c r="N604" s="49">
        <f t="shared" si="54"/>
        <v>12.011308955845937</v>
      </c>
      <c r="O604" s="50">
        <f t="shared" si="55"/>
        <v>0.7718189646395965</v>
      </c>
      <c r="P604" s="51">
        <f t="shared" si="56"/>
        <v>207.77732768983816</v>
      </c>
      <c r="Q604" s="49">
        <f t="shared" si="57"/>
        <v>7.335789064238006</v>
      </c>
      <c r="R604" s="50">
        <f t="shared" si="58"/>
        <v>0.578104363473641</v>
      </c>
      <c r="S604" s="51">
        <f t="shared" si="59"/>
        <v>716.6264583546489</v>
      </c>
    </row>
    <row r="605" spans="1:19" ht="15">
      <c r="A605" s="39">
        <v>2140206</v>
      </c>
      <c r="B605" s="39" t="s">
        <v>220</v>
      </c>
      <c r="C605" s="39" t="s">
        <v>115</v>
      </c>
      <c r="D605" s="44">
        <v>1</v>
      </c>
      <c r="E605" s="47">
        <v>19072.267171</v>
      </c>
      <c r="F605" s="48">
        <v>359.25060286</v>
      </c>
      <c r="G605" s="47">
        <f>IF(C605="Pervious",F605*(1-0.25),F605)</f>
        <v>359.25060286</v>
      </c>
      <c r="H605" s="47">
        <v>957602.39374</v>
      </c>
      <c r="I605" s="47">
        <v>6989.9928271</v>
      </c>
      <c r="J605" s="48">
        <v>179.91722847</v>
      </c>
      <c r="K605" s="47">
        <f>IF(C605="Pervious",J605*(1-0.25),J605)</f>
        <v>179.91722847</v>
      </c>
      <c r="L605" s="47">
        <v>848565.57174</v>
      </c>
      <c r="M605" s="47">
        <v>6237.5052431</v>
      </c>
      <c r="N605" s="49">
        <f t="shared" si="54"/>
        <v>3.0576755333549355</v>
      </c>
      <c r="O605" s="50">
        <f t="shared" si="55"/>
        <v>0.05759523861842154</v>
      </c>
      <c r="P605" s="51">
        <f t="shared" si="56"/>
        <v>153.5233008099369</v>
      </c>
      <c r="Q605" s="49">
        <f t="shared" si="57"/>
        <v>1.1206391906175004</v>
      </c>
      <c r="R605" s="50">
        <f t="shared" si="58"/>
        <v>0.028844421200130692</v>
      </c>
      <c r="S605" s="51">
        <f t="shared" si="59"/>
        <v>136.0424622774775</v>
      </c>
    </row>
    <row r="606" spans="1:19" ht="15">
      <c r="A606" s="39">
        <v>2140206</v>
      </c>
      <c r="B606" s="39" t="s">
        <v>220</v>
      </c>
      <c r="C606" s="39" t="s">
        <v>116</v>
      </c>
      <c r="D606" s="44">
        <v>2</v>
      </c>
      <c r="E606" s="47">
        <v>33446.813613</v>
      </c>
      <c r="F606" s="48">
        <v>1645.6197888</v>
      </c>
      <c r="G606" s="47">
        <f>IF(C606="Pervious",F606*(1-0.25),F606)</f>
        <v>1645.6197888</v>
      </c>
      <c r="H606" s="47">
        <v>6253481.4408</v>
      </c>
      <c r="I606" s="47">
        <v>12247.841851</v>
      </c>
      <c r="J606" s="48">
        <v>824.14712504</v>
      </c>
      <c r="K606" s="47">
        <f>IF(C606="Pervious",J606*(1-0.25),J606)</f>
        <v>824.14712504</v>
      </c>
      <c r="L606" s="47">
        <v>5541432.5287</v>
      </c>
      <c r="M606" s="47">
        <v>1641.5880036</v>
      </c>
      <c r="N606" s="49">
        <f t="shared" si="54"/>
        <v>20.374669856048648</v>
      </c>
      <c r="O606" s="50">
        <f t="shared" si="55"/>
        <v>1.0024560274509549</v>
      </c>
      <c r="P606" s="51">
        <f t="shared" si="56"/>
        <v>3809.409807507197</v>
      </c>
      <c r="Q606" s="49">
        <f t="shared" si="57"/>
        <v>7.460971829801692</v>
      </c>
      <c r="R606" s="50">
        <f t="shared" si="58"/>
        <v>0.5020426094931533</v>
      </c>
      <c r="S606" s="51">
        <f t="shared" si="59"/>
        <v>3375.6536454625925</v>
      </c>
    </row>
    <row r="607" spans="1:19" ht="15">
      <c r="A607" s="39">
        <v>2140206</v>
      </c>
      <c r="B607" s="39" t="s">
        <v>220</v>
      </c>
      <c r="C607" s="39" t="s">
        <v>117</v>
      </c>
      <c r="D607" s="44">
        <v>3</v>
      </c>
      <c r="E607" s="47">
        <v>3181.1693682</v>
      </c>
      <c r="F607" s="48">
        <v>318.16429873</v>
      </c>
      <c r="G607" s="47">
        <f>IF(C607="Pervious",F607*(1-0.25),F607)</f>
        <v>318.16429873</v>
      </c>
      <c r="H607" s="47">
        <v>216347.70538</v>
      </c>
      <c r="I607" s="47">
        <v>1164.9079573</v>
      </c>
      <c r="J607" s="48">
        <v>159.34068968</v>
      </c>
      <c r="K607" s="47">
        <f>IF(C607="Pervious",J607*(1-0.25),J607)</f>
        <v>159.34068968</v>
      </c>
      <c r="L607" s="47">
        <v>191713.40371</v>
      </c>
      <c r="M607" s="47">
        <v>369.20498679</v>
      </c>
      <c r="N607" s="49">
        <f t="shared" si="54"/>
        <v>8.616268690892348</v>
      </c>
      <c r="O607" s="50">
        <f t="shared" si="55"/>
        <v>0.8617551498863382</v>
      </c>
      <c r="P607" s="51">
        <f t="shared" si="56"/>
        <v>585.9826197392516</v>
      </c>
      <c r="Q607" s="49">
        <f t="shared" si="57"/>
        <v>3.155179369130752</v>
      </c>
      <c r="R607" s="50">
        <f t="shared" si="58"/>
        <v>0.43157783719381704</v>
      </c>
      <c r="S607" s="51">
        <f t="shared" si="59"/>
        <v>519.2600603172367</v>
      </c>
    </row>
    <row r="608" spans="1:19" ht="15">
      <c r="A608" s="39">
        <v>2140206</v>
      </c>
      <c r="B608" s="39" t="s">
        <v>220</v>
      </c>
      <c r="C608" s="39" t="s">
        <v>118</v>
      </c>
      <c r="D608" s="44">
        <v>4</v>
      </c>
      <c r="E608" s="47">
        <v>121543.75778</v>
      </c>
      <c r="F608" s="48">
        <v>11145.834786</v>
      </c>
      <c r="G608" s="47">
        <f>IF(C608="Pervious",F608*(1-0.25),F608)</f>
        <v>11145.834786</v>
      </c>
      <c r="H608" s="47">
        <v>18158456.539</v>
      </c>
      <c r="I608" s="47">
        <v>44848.009352</v>
      </c>
      <c r="J608" s="48">
        <v>5581.9744981</v>
      </c>
      <c r="K608" s="47">
        <f>IF(C608="Pervious",J608*(1-0.25),J608)</f>
        <v>5581.9744981</v>
      </c>
      <c r="L608" s="47">
        <v>16090854.78</v>
      </c>
      <c r="M608" s="47">
        <v>7699.2000008</v>
      </c>
      <c r="N608" s="49">
        <f t="shared" si="54"/>
        <v>15.786543766543376</v>
      </c>
      <c r="O608" s="50">
        <f t="shared" si="55"/>
        <v>1.447661417399453</v>
      </c>
      <c r="P608" s="51">
        <f t="shared" si="56"/>
        <v>2358.4861462376884</v>
      </c>
      <c r="Q608" s="49">
        <f t="shared" si="57"/>
        <v>5.825021995446278</v>
      </c>
      <c r="R608" s="50">
        <f t="shared" si="58"/>
        <v>0.7250070783354108</v>
      </c>
      <c r="S608" s="51">
        <f t="shared" si="59"/>
        <v>2089.9385362541625</v>
      </c>
    </row>
    <row r="609" spans="1:19" ht="15">
      <c r="A609" s="39">
        <v>2140206</v>
      </c>
      <c r="B609" s="39" t="s">
        <v>220</v>
      </c>
      <c r="C609" s="39" t="s">
        <v>119</v>
      </c>
      <c r="D609" s="44">
        <v>5</v>
      </c>
      <c r="E609" s="47">
        <v>213981.27215</v>
      </c>
      <c r="F609" s="48">
        <v>6396.6925926</v>
      </c>
      <c r="G609" s="47">
        <f>IF(C609="Pervious",F609*(1-0.25),F609)</f>
        <v>4797.51944445</v>
      </c>
      <c r="H609" s="47">
        <v>8050664.5782</v>
      </c>
      <c r="I609" s="47">
        <v>79154.790445</v>
      </c>
      <c r="J609" s="48">
        <v>3203.5442487</v>
      </c>
      <c r="K609" s="47">
        <f>IF(C609="Pervious",J609*(1-0.25),J609)</f>
        <v>2402.658186525</v>
      </c>
      <c r="L609" s="47">
        <v>7133980.4864</v>
      </c>
      <c r="M609" s="47">
        <v>22274</v>
      </c>
      <c r="N609" s="49">
        <f t="shared" si="54"/>
        <v>9.606773464577534</v>
      </c>
      <c r="O609" s="50">
        <f t="shared" si="55"/>
        <v>0.21538652439840172</v>
      </c>
      <c r="P609" s="51">
        <f t="shared" si="56"/>
        <v>361.43775604740955</v>
      </c>
      <c r="Q609" s="49">
        <f t="shared" si="57"/>
        <v>3.5536854828499598</v>
      </c>
      <c r="R609" s="50">
        <f t="shared" si="58"/>
        <v>0.10786828528890186</v>
      </c>
      <c r="S609" s="51">
        <f t="shared" si="59"/>
        <v>320.2828628176349</v>
      </c>
    </row>
    <row r="610" spans="1:19" ht="15">
      <c r="A610" s="39">
        <v>2140206</v>
      </c>
      <c r="B610" s="39" t="s">
        <v>220</v>
      </c>
      <c r="C610" s="39" t="s">
        <v>120</v>
      </c>
      <c r="D610" s="44">
        <v>6</v>
      </c>
      <c r="E610" s="47">
        <v>335525.02993</v>
      </c>
      <c r="F610" s="48">
        <v>17542.5273786</v>
      </c>
      <c r="G610" s="47">
        <v>15943.35423045</v>
      </c>
      <c r="H610" s="47">
        <v>26209121.117200002</v>
      </c>
      <c r="I610" s="47">
        <v>124002.79979700001</v>
      </c>
      <c r="J610" s="48">
        <v>8785.5187468</v>
      </c>
      <c r="K610" s="47">
        <v>7984.632684625</v>
      </c>
      <c r="L610" s="47">
        <v>23224835.2664</v>
      </c>
      <c r="M610" s="47">
        <v>29973.2000008</v>
      </c>
      <c r="N610" s="49">
        <f t="shared" si="54"/>
        <v>11.194167787258106</v>
      </c>
      <c r="O610" s="50">
        <f t="shared" si="55"/>
        <v>0.5319203231561683</v>
      </c>
      <c r="P610" s="51">
        <f t="shared" si="56"/>
        <v>874.4185177592138</v>
      </c>
      <c r="Q610" s="49">
        <f t="shared" si="57"/>
        <v>4.137122489213374</v>
      </c>
      <c r="R610" s="50">
        <f t="shared" si="58"/>
        <v>0.26639240002441805</v>
      </c>
      <c r="S610" s="51">
        <f t="shared" si="59"/>
        <v>774.8533778769072</v>
      </c>
    </row>
    <row r="611" spans="1:19" ht="15">
      <c r="A611" s="39">
        <v>2140207</v>
      </c>
      <c r="B611" s="39" t="s">
        <v>221</v>
      </c>
      <c r="C611" s="39" t="s">
        <v>115</v>
      </c>
      <c r="D611" s="44">
        <v>1</v>
      </c>
      <c r="E611" s="47">
        <v>14334.56609</v>
      </c>
      <c r="F611" s="48">
        <v>286.3333121</v>
      </c>
      <c r="G611" s="47">
        <f>IF(C611="Pervious",F611*(1-0.25),F611)</f>
        <v>286.3333121</v>
      </c>
      <c r="H611" s="47">
        <v>433612.83801</v>
      </c>
      <c r="I611" s="47">
        <v>5641.5118305</v>
      </c>
      <c r="J611" s="48">
        <v>134.32834844</v>
      </c>
      <c r="K611" s="47">
        <f>IF(C611="Pervious",J611*(1-0.25),J611)</f>
        <v>134.32834844</v>
      </c>
      <c r="L611" s="47">
        <v>280934.85254</v>
      </c>
      <c r="M611" s="47">
        <v>2575.0580367</v>
      </c>
      <c r="N611" s="49">
        <f t="shared" si="54"/>
        <v>5.566696317404209</v>
      </c>
      <c r="O611" s="50">
        <f t="shared" si="55"/>
        <v>0.1111948965884059</v>
      </c>
      <c r="P611" s="51">
        <f t="shared" si="56"/>
        <v>168.38953989778247</v>
      </c>
      <c r="Q611" s="49">
        <f t="shared" si="57"/>
        <v>2.190829002724046</v>
      </c>
      <c r="R611" s="50">
        <f t="shared" si="58"/>
        <v>0.05216517318271595</v>
      </c>
      <c r="S611" s="51">
        <f t="shared" si="59"/>
        <v>109.09845468959796</v>
      </c>
    </row>
    <row r="612" spans="1:19" ht="15">
      <c r="A612" s="39">
        <v>2140207</v>
      </c>
      <c r="B612" s="39" t="s">
        <v>221</v>
      </c>
      <c r="C612" s="39" t="s">
        <v>116</v>
      </c>
      <c r="D612" s="44">
        <v>2</v>
      </c>
      <c r="E612" s="47">
        <v>267.52783016</v>
      </c>
      <c r="F612" s="48">
        <v>14.068476427</v>
      </c>
      <c r="G612" s="47">
        <f>IF(C612="Pervious",F612*(1-0.25),F612)</f>
        <v>14.068476427</v>
      </c>
      <c r="H612" s="47">
        <v>26814.771054</v>
      </c>
      <c r="I612" s="47">
        <v>105.28825284</v>
      </c>
      <c r="J612" s="48">
        <v>6.5999837379</v>
      </c>
      <c r="K612" s="47">
        <f>IF(C612="Pervious",J612*(1-0.25),J612)</f>
        <v>6.5999837379</v>
      </c>
      <c r="L612" s="47">
        <v>17373.110507</v>
      </c>
      <c r="M612" s="47">
        <v>7.215999871</v>
      </c>
      <c r="N612" s="49">
        <f t="shared" si="54"/>
        <v>37.07425650534633</v>
      </c>
      <c r="O612" s="50">
        <f t="shared" si="55"/>
        <v>1.9496225995705814</v>
      </c>
      <c r="P612" s="51">
        <f t="shared" si="56"/>
        <v>3716.0160107214615</v>
      </c>
      <c r="Q612" s="49">
        <f t="shared" si="57"/>
        <v>14.59094439055319</v>
      </c>
      <c r="R612" s="50">
        <f t="shared" si="58"/>
        <v>0.9146319090753209</v>
      </c>
      <c r="S612" s="51">
        <f t="shared" si="59"/>
        <v>2407.581876050175</v>
      </c>
    </row>
    <row r="613" spans="1:19" ht="15">
      <c r="A613" s="39">
        <v>2140207</v>
      </c>
      <c r="B613" s="39" t="s">
        <v>221</v>
      </c>
      <c r="C613" s="39" t="s">
        <v>117</v>
      </c>
      <c r="D613" s="44">
        <v>3</v>
      </c>
      <c r="E613" s="47">
        <v>25.403913856</v>
      </c>
      <c r="F613" s="48">
        <v>2.721267223</v>
      </c>
      <c r="G613" s="47">
        <f>IF(C613="Pervious",F613*(1-0.25),F613)</f>
        <v>2.721267223</v>
      </c>
      <c r="H613" s="47">
        <v>910.39958955</v>
      </c>
      <c r="I613" s="47">
        <v>9.9979643372</v>
      </c>
      <c r="J613" s="48">
        <v>1.2766357119</v>
      </c>
      <c r="K613" s="47">
        <f>IF(C613="Pervious",J613*(1-0.25),J613)</f>
        <v>1.2766357119</v>
      </c>
      <c r="L613" s="47">
        <v>589.84179439</v>
      </c>
      <c r="M613" s="47">
        <v>1.622999958</v>
      </c>
      <c r="N613" s="49">
        <f t="shared" si="54"/>
        <v>15.652442706964012</v>
      </c>
      <c r="O613" s="50">
        <f t="shared" si="55"/>
        <v>1.6766896447448951</v>
      </c>
      <c r="P613" s="51">
        <f t="shared" si="56"/>
        <v>560.936298896688</v>
      </c>
      <c r="Q613" s="49">
        <f t="shared" si="57"/>
        <v>6.160175351772868</v>
      </c>
      <c r="R613" s="50">
        <f t="shared" si="58"/>
        <v>0.7865901077860656</v>
      </c>
      <c r="S613" s="51">
        <f t="shared" si="59"/>
        <v>363.4268697806091</v>
      </c>
    </row>
    <row r="614" spans="1:19" ht="15">
      <c r="A614" s="39">
        <v>2140207</v>
      </c>
      <c r="B614" s="39" t="s">
        <v>221</v>
      </c>
      <c r="C614" s="39" t="s">
        <v>118</v>
      </c>
      <c r="D614" s="44">
        <v>4</v>
      </c>
      <c r="E614" s="47">
        <v>100078.51262</v>
      </c>
      <c r="F614" s="48">
        <v>9812.3679861</v>
      </c>
      <c r="G614" s="47">
        <f>IF(C614="Pervious",F614*(1-0.25),F614)</f>
        <v>9812.3679861</v>
      </c>
      <c r="H614" s="47">
        <v>8080521.3528</v>
      </c>
      <c r="I614" s="47">
        <v>39386.899426</v>
      </c>
      <c r="J614" s="48">
        <v>4603.303668</v>
      </c>
      <c r="K614" s="47">
        <f>IF(C614="Pervious",J614*(1-0.25),J614)</f>
        <v>4603.303668</v>
      </c>
      <c r="L614" s="47">
        <v>5235315.645</v>
      </c>
      <c r="M614" s="47">
        <v>3486.3</v>
      </c>
      <c r="N614" s="49">
        <f t="shared" si="54"/>
        <v>28.706225115451907</v>
      </c>
      <c r="O614" s="50">
        <f t="shared" si="55"/>
        <v>2.8145506657774715</v>
      </c>
      <c r="P614" s="51">
        <f t="shared" si="56"/>
        <v>2317.792890112727</v>
      </c>
      <c r="Q614" s="49">
        <f t="shared" si="57"/>
        <v>11.297621956228667</v>
      </c>
      <c r="R614" s="50">
        <f t="shared" si="58"/>
        <v>1.3203980345925477</v>
      </c>
      <c r="S614" s="51">
        <f t="shared" si="59"/>
        <v>1501.6824842956714</v>
      </c>
    </row>
    <row r="615" spans="1:19" ht="15">
      <c r="A615" s="39">
        <v>2140207</v>
      </c>
      <c r="B615" s="39" t="s">
        <v>221</v>
      </c>
      <c r="C615" s="39" t="s">
        <v>119</v>
      </c>
      <c r="D615" s="44">
        <v>5</v>
      </c>
      <c r="E615" s="47">
        <v>172828.15394</v>
      </c>
      <c r="F615" s="48">
        <v>5525.2990988</v>
      </c>
      <c r="G615" s="47">
        <f>IF(C615="Pervious",F615*(1-0.25),F615)</f>
        <v>4143.9743241</v>
      </c>
      <c r="H615" s="47">
        <v>3522849.9303</v>
      </c>
      <c r="I615" s="47">
        <v>68018.248265</v>
      </c>
      <c r="J615" s="48">
        <v>2592.099037</v>
      </c>
      <c r="K615" s="47">
        <f>IF(C615="Pervious",J615*(1-0.25),J615)</f>
        <v>1944.07427775</v>
      </c>
      <c r="L615" s="47">
        <v>2282430.8667</v>
      </c>
      <c r="M615" s="47">
        <v>9915.4</v>
      </c>
      <c r="N615" s="49">
        <f t="shared" si="54"/>
        <v>17.430275524941</v>
      </c>
      <c r="O615" s="50">
        <f t="shared" si="55"/>
        <v>0.4179331468322004</v>
      </c>
      <c r="P615" s="51">
        <f t="shared" si="56"/>
        <v>355.2907527986768</v>
      </c>
      <c r="Q615" s="49">
        <f t="shared" si="57"/>
        <v>6.85985923563346</v>
      </c>
      <c r="R615" s="50">
        <f t="shared" si="58"/>
        <v>0.19606614738185046</v>
      </c>
      <c r="S615" s="51">
        <f t="shared" si="59"/>
        <v>230.19049828549532</v>
      </c>
    </row>
    <row r="616" spans="1:19" ht="15">
      <c r="A616" s="39">
        <v>2140207</v>
      </c>
      <c r="B616" s="39" t="s">
        <v>221</v>
      </c>
      <c r="C616" s="39" t="s">
        <v>120</v>
      </c>
      <c r="D616" s="44">
        <v>6</v>
      </c>
      <c r="E616" s="47">
        <v>272906.66656</v>
      </c>
      <c r="F616" s="48">
        <v>15337.6670849</v>
      </c>
      <c r="G616" s="47">
        <v>13956.3423102</v>
      </c>
      <c r="H616" s="47">
        <v>11603371.283100002</v>
      </c>
      <c r="I616" s="47">
        <v>107405.147691</v>
      </c>
      <c r="J616" s="48">
        <v>7195.4027049999995</v>
      </c>
      <c r="K616" s="47">
        <v>6547.3779457499995</v>
      </c>
      <c r="L616" s="47">
        <v>7517746.5117</v>
      </c>
      <c r="M616" s="47">
        <v>13401.7</v>
      </c>
      <c r="N616" s="49">
        <f t="shared" si="54"/>
        <v>20.36358570629099</v>
      </c>
      <c r="O616" s="50">
        <f t="shared" si="55"/>
        <v>1.0413859667206398</v>
      </c>
      <c r="P616" s="51">
        <f t="shared" si="56"/>
        <v>865.8133880850937</v>
      </c>
      <c r="Q616" s="49">
        <f t="shared" si="57"/>
        <v>8.014292790541498</v>
      </c>
      <c r="R616" s="50">
        <f t="shared" si="58"/>
        <v>0.4885483144489131</v>
      </c>
      <c r="S616" s="51">
        <f t="shared" si="59"/>
        <v>560.9546931881775</v>
      </c>
    </row>
    <row r="617" spans="1:19" ht="15">
      <c r="A617" s="39">
        <v>2140208</v>
      </c>
      <c r="B617" s="39" t="s">
        <v>222</v>
      </c>
      <c r="C617" s="39" t="s">
        <v>115</v>
      </c>
      <c r="D617" s="44">
        <v>1</v>
      </c>
      <c r="E617" s="47">
        <v>166835.69394</v>
      </c>
      <c r="F617" s="48">
        <v>3333.2559312</v>
      </c>
      <c r="G617" s="47">
        <f>IF(C617="Pervious",F617*(1-0.25),F617)</f>
        <v>3333.2559312</v>
      </c>
      <c r="H617" s="47">
        <v>2862669.2781</v>
      </c>
      <c r="I617" s="47">
        <v>93199.544084</v>
      </c>
      <c r="J617" s="48">
        <v>1563.7396881</v>
      </c>
      <c r="K617" s="47">
        <f>IF(C617="Pervious",J617*(1-0.25),J617)</f>
        <v>1563.7396881</v>
      </c>
      <c r="L617" s="47">
        <v>1854704.2454</v>
      </c>
      <c r="M617" s="47">
        <v>29965.09719</v>
      </c>
      <c r="N617" s="49">
        <f t="shared" si="54"/>
        <v>5.567667372548241</v>
      </c>
      <c r="O617" s="50">
        <f t="shared" si="55"/>
        <v>0.11123794827244476</v>
      </c>
      <c r="P617" s="51">
        <f t="shared" si="56"/>
        <v>95.53345547149884</v>
      </c>
      <c r="Q617" s="49">
        <f t="shared" si="57"/>
        <v>3.110270041610367</v>
      </c>
      <c r="R617" s="50">
        <f t="shared" si="58"/>
        <v>0.05218537013862427</v>
      </c>
      <c r="S617" s="51">
        <f t="shared" si="59"/>
        <v>61.895485725938336</v>
      </c>
    </row>
    <row r="618" spans="1:19" ht="15">
      <c r="A618" s="39">
        <v>2140208</v>
      </c>
      <c r="B618" s="39" t="s">
        <v>222</v>
      </c>
      <c r="C618" s="39" t="s">
        <v>116</v>
      </c>
      <c r="D618" s="44">
        <v>2</v>
      </c>
      <c r="E618" s="47">
        <v>561694.56316</v>
      </c>
      <c r="F618" s="48">
        <v>29542.169884</v>
      </c>
      <c r="G618" s="47">
        <f>IF(C618="Pervious",F618*(1-0.25),F618)</f>
        <v>29542.169884</v>
      </c>
      <c r="H618" s="47">
        <v>34355002.469</v>
      </c>
      <c r="I618" s="47">
        <v>323803.58101</v>
      </c>
      <c r="J618" s="48">
        <v>13859.200876</v>
      </c>
      <c r="K618" s="47">
        <f>IF(C618="Pervious",J618*(1-0.25),J618)</f>
        <v>13859.200876</v>
      </c>
      <c r="L618" s="47">
        <v>22258375.921</v>
      </c>
      <c r="M618" s="47">
        <v>15152.185252</v>
      </c>
      <c r="N618" s="49">
        <f t="shared" si="54"/>
        <v>37.07020167839221</v>
      </c>
      <c r="O618" s="50">
        <f t="shared" si="55"/>
        <v>1.9496969838129854</v>
      </c>
      <c r="P618" s="51">
        <f t="shared" si="56"/>
        <v>2267.329886589483</v>
      </c>
      <c r="Q618" s="49">
        <f t="shared" si="57"/>
        <v>21.37009121949983</v>
      </c>
      <c r="R618" s="50">
        <f t="shared" si="58"/>
        <v>0.9146668051838046</v>
      </c>
      <c r="S618" s="51">
        <f t="shared" si="59"/>
        <v>1468.9878424012818</v>
      </c>
    </row>
    <row r="619" spans="1:19" ht="15">
      <c r="A619" s="39">
        <v>2140208</v>
      </c>
      <c r="B619" s="39" t="s">
        <v>222</v>
      </c>
      <c r="C619" s="39" t="s">
        <v>117</v>
      </c>
      <c r="D619" s="44">
        <v>3</v>
      </c>
      <c r="E619" s="47">
        <v>53413.757331</v>
      </c>
      <c r="F619" s="48">
        <v>5721.9092791</v>
      </c>
      <c r="G619" s="47">
        <f>IF(C619="Pervious",F619*(1-0.25),F619)</f>
        <v>5721.9092791</v>
      </c>
      <c r="H619" s="47">
        <v>1650959.0759</v>
      </c>
      <c r="I619" s="47">
        <v>30791.911277</v>
      </c>
      <c r="J619" s="48">
        <v>2684.3353214</v>
      </c>
      <c r="K619" s="47">
        <f>IF(C619="Pervious",J619*(1-0.25),J619)</f>
        <v>2684.3353214</v>
      </c>
      <c r="L619" s="47">
        <v>1069645.3239</v>
      </c>
      <c r="M619" s="47">
        <v>3407.837062</v>
      </c>
      <c r="N619" s="49">
        <f t="shared" si="54"/>
        <v>15.673800231414937</v>
      </c>
      <c r="O619" s="50">
        <f t="shared" si="55"/>
        <v>1.6790442662014808</v>
      </c>
      <c r="P619" s="51">
        <f t="shared" si="56"/>
        <v>484.45951078749084</v>
      </c>
      <c r="Q619" s="49">
        <f t="shared" si="57"/>
        <v>9.035617230751274</v>
      </c>
      <c r="R619" s="50">
        <f t="shared" si="58"/>
        <v>0.7876947379123257</v>
      </c>
      <c r="S619" s="51">
        <f t="shared" si="59"/>
        <v>313.87807117522334</v>
      </c>
    </row>
    <row r="620" spans="1:19" ht="15">
      <c r="A620" s="39">
        <v>2140208</v>
      </c>
      <c r="B620" s="39" t="s">
        <v>222</v>
      </c>
      <c r="C620" s="39" t="s">
        <v>118</v>
      </c>
      <c r="D620" s="44">
        <v>4</v>
      </c>
      <c r="E620" s="47">
        <v>225126.10396</v>
      </c>
      <c r="F620" s="48">
        <v>22072.867625</v>
      </c>
      <c r="G620" s="47">
        <f>IF(C620="Pervious",F620*(1-0.25),F620)</f>
        <v>22072.867625</v>
      </c>
      <c r="H620" s="47">
        <v>14692443.787</v>
      </c>
      <c r="I620" s="47">
        <v>109796.63009</v>
      </c>
      <c r="J620" s="48">
        <v>10355.106193</v>
      </c>
      <c r="K620" s="47">
        <f>IF(C620="Pervious",J620*(1-0.25),J620)</f>
        <v>10355.106193</v>
      </c>
      <c r="L620" s="47">
        <v>9519135.89</v>
      </c>
      <c r="M620" s="47">
        <v>7842.3999985</v>
      </c>
      <c r="N620" s="49">
        <f t="shared" si="54"/>
        <v>28.706276650395214</v>
      </c>
      <c r="O620" s="50">
        <f t="shared" si="55"/>
        <v>2.8145551909137296</v>
      </c>
      <c r="P620" s="51">
        <f t="shared" si="56"/>
        <v>1873.462688693537</v>
      </c>
      <c r="Q620" s="49">
        <f t="shared" si="57"/>
        <v>14.00038637547187</v>
      </c>
      <c r="R620" s="50">
        <f t="shared" si="58"/>
        <v>1.3204001574748292</v>
      </c>
      <c r="S620" s="51">
        <f t="shared" si="59"/>
        <v>1213.803923775975</v>
      </c>
    </row>
    <row r="621" spans="1:19" ht="15">
      <c r="A621" s="39">
        <v>2140208</v>
      </c>
      <c r="B621" s="39" t="s">
        <v>222</v>
      </c>
      <c r="C621" s="39" t="s">
        <v>119</v>
      </c>
      <c r="D621" s="44">
        <v>5</v>
      </c>
      <c r="E621" s="47">
        <v>410466.6008</v>
      </c>
      <c r="F621" s="48">
        <v>13107.331765</v>
      </c>
      <c r="G621" s="47">
        <f>IF(C621="Pervious",F621*(1-0.25),F621)</f>
        <v>9830.49882375</v>
      </c>
      <c r="H621" s="47">
        <v>6730601.8056</v>
      </c>
      <c r="I621" s="47">
        <v>202494.4278</v>
      </c>
      <c r="J621" s="48">
        <v>6149.0792516</v>
      </c>
      <c r="K621" s="47">
        <f>IF(C621="Pervious",J621*(1-0.25),J621)</f>
        <v>4611.8094387</v>
      </c>
      <c r="L621" s="47">
        <v>4360711.8148</v>
      </c>
      <c r="M621" s="47">
        <v>23532.9</v>
      </c>
      <c r="N621" s="49">
        <f t="shared" si="54"/>
        <v>17.442244721220078</v>
      </c>
      <c r="O621" s="50">
        <f t="shared" si="55"/>
        <v>0.4177342709037135</v>
      </c>
      <c r="P621" s="51">
        <f t="shared" si="56"/>
        <v>286.0081760259041</v>
      </c>
      <c r="Q621" s="49">
        <f t="shared" si="57"/>
        <v>8.604737529161302</v>
      </c>
      <c r="R621" s="50">
        <f t="shared" si="58"/>
        <v>0.1959728481700088</v>
      </c>
      <c r="S621" s="51">
        <f t="shared" si="59"/>
        <v>185.30278099171795</v>
      </c>
    </row>
    <row r="622" spans="1:19" ht="15">
      <c r="A622" s="39">
        <v>2140208</v>
      </c>
      <c r="B622" s="39" t="s">
        <v>222</v>
      </c>
      <c r="C622" s="39" t="s">
        <v>120</v>
      </c>
      <c r="D622" s="44">
        <v>6</v>
      </c>
      <c r="E622" s="47">
        <v>635592.70476</v>
      </c>
      <c r="F622" s="48">
        <v>35180.19939</v>
      </c>
      <c r="G622" s="47">
        <v>31903.36644875</v>
      </c>
      <c r="H622" s="47">
        <v>21423045.5926</v>
      </c>
      <c r="I622" s="47">
        <v>312291.05789</v>
      </c>
      <c r="J622" s="48">
        <v>16504.1854446</v>
      </c>
      <c r="K622" s="47">
        <v>14966.9156317</v>
      </c>
      <c r="L622" s="47">
        <v>13879847.7048</v>
      </c>
      <c r="M622" s="47">
        <v>31375.299998500002</v>
      </c>
      <c r="N622" s="49">
        <f t="shared" si="54"/>
        <v>20.257741114519593</v>
      </c>
      <c r="O622" s="50">
        <f t="shared" si="55"/>
        <v>1.0168306422655797</v>
      </c>
      <c r="P622" s="51">
        <f t="shared" si="56"/>
        <v>682.799705297613</v>
      </c>
      <c r="Q622" s="49">
        <f t="shared" si="57"/>
        <v>9.953404681546633</v>
      </c>
      <c r="R622" s="50">
        <f t="shared" si="58"/>
        <v>0.4770286063373272</v>
      </c>
      <c r="S622" s="51">
        <f t="shared" si="59"/>
        <v>442.38135429664646</v>
      </c>
    </row>
    <row r="623" spans="1:19" ht="15">
      <c r="A623" s="39">
        <v>2140301</v>
      </c>
      <c r="B623" s="39" t="s">
        <v>223</v>
      </c>
      <c r="C623" s="39" t="s">
        <v>115</v>
      </c>
      <c r="D623" s="44">
        <v>1</v>
      </c>
      <c r="E623" s="47">
        <v>111941.78125</v>
      </c>
      <c r="F623" s="48">
        <v>2932.4505921</v>
      </c>
      <c r="G623" s="47">
        <f>IF(C623="Pervious",F623*(1-0.25),F623)</f>
        <v>2932.4505921</v>
      </c>
      <c r="H623" s="47">
        <v>2248886.0782</v>
      </c>
      <c r="I623" s="47">
        <v>81982.238236</v>
      </c>
      <c r="J623" s="48">
        <v>1375.7087571</v>
      </c>
      <c r="K623" s="47">
        <f>IF(C623="Pervious",J623*(1-0.25),J623)</f>
        <v>1375.7087571</v>
      </c>
      <c r="L623" s="47">
        <v>1457038.2225</v>
      </c>
      <c r="M623" s="47">
        <v>17470.160446</v>
      </c>
      <c r="N623" s="49">
        <f t="shared" si="54"/>
        <v>6.4075989225176455</v>
      </c>
      <c r="O623" s="50">
        <f t="shared" si="55"/>
        <v>0.16785481742793146</v>
      </c>
      <c r="P623" s="51">
        <f t="shared" si="56"/>
        <v>128.72727100310684</v>
      </c>
      <c r="Q623" s="49">
        <f t="shared" si="57"/>
        <v>4.692700933652318</v>
      </c>
      <c r="R623" s="50">
        <f t="shared" si="58"/>
        <v>0.07874620049153495</v>
      </c>
      <c r="S623" s="51">
        <f t="shared" si="59"/>
        <v>83.40153640853401</v>
      </c>
    </row>
    <row r="624" spans="1:19" ht="15">
      <c r="A624" s="39">
        <v>2140301</v>
      </c>
      <c r="B624" s="39" t="s">
        <v>223</v>
      </c>
      <c r="C624" s="39" t="s">
        <v>116</v>
      </c>
      <c r="D624" s="44">
        <v>2</v>
      </c>
      <c r="E624" s="47">
        <v>582565.78955</v>
      </c>
      <c r="F624" s="48">
        <v>27055.804626</v>
      </c>
      <c r="G624" s="47">
        <f>IF(C624="Pervious",F624*(1-0.25),F624)</f>
        <v>27055.804626</v>
      </c>
      <c r="H624" s="47">
        <v>31332724.114</v>
      </c>
      <c r="I624" s="47">
        <v>427998.73608</v>
      </c>
      <c r="J624" s="48">
        <v>12692.76538</v>
      </c>
      <c r="K624" s="47">
        <f>IF(C624="Pervious",J624*(1-0.25),J624)</f>
        <v>12692.76538</v>
      </c>
      <c r="L624" s="47">
        <v>20300262.024</v>
      </c>
      <c r="M624" s="47">
        <v>13779.182903</v>
      </c>
      <c r="N624" s="49">
        <f t="shared" si="54"/>
        <v>42.27868906676345</v>
      </c>
      <c r="O624" s="50">
        <f t="shared" si="55"/>
        <v>1.963527504966163</v>
      </c>
      <c r="P624" s="51">
        <f t="shared" si="56"/>
        <v>2273.917425624581</v>
      </c>
      <c r="Q624" s="49">
        <f t="shared" si="57"/>
        <v>31.061256613903875</v>
      </c>
      <c r="R624" s="50">
        <f t="shared" si="58"/>
        <v>0.9211551562492529</v>
      </c>
      <c r="S624" s="51">
        <f t="shared" si="59"/>
        <v>1473.255864800244</v>
      </c>
    </row>
    <row r="625" spans="1:19" ht="15">
      <c r="A625" s="39">
        <v>2140301</v>
      </c>
      <c r="B625" s="39" t="s">
        <v>223</v>
      </c>
      <c r="C625" s="39" t="s">
        <v>117</v>
      </c>
      <c r="D625" s="44">
        <v>3</v>
      </c>
      <c r="E625" s="47">
        <v>52925.732621</v>
      </c>
      <c r="F625" s="48">
        <v>6625.0282808</v>
      </c>
      <c r="G625" s="47">
        <f>IF(C625="Pervious",F625*(1-0.25),F625)</f>
        <v>6625.0282808</v>
      </c>
      <c r="H625" s="47">
        <v>3029349.0938</v>
      </c>
      <c r="I625" s="47">
        <v>38852.239932</v>
      </c>
      <c r="J625" s="48">
        <v>3108.0180675</v>
      </c>
      <c r="K625" s="47">
        <f>IF(C625="Pervious",J625*(1-0.25),J625)</f>
        <v>3108.0180675</v>
      </c>
      <c r="L625" s="47">
        <v>1962694.9812</v>
      </c>
      <c r="M625" s="47">
        <v>3050.29296</v>
      </c>
      <c r="N625" s="49">
        <f t="shared" si="54"/>
        <v>17.351032610651274</v>
      </c>
      <c r="O625" s="50">
        <f t="shared" si="55"/>
        <v>2.171931800544168</v>
      </c>
      <c r="P625" s="51">
        <f t="shared" si="56"/>
        <v>993.1338181366027</v>
      </c>
      <c r="Q625" s="49">
        <f t="shared" si="57"/>
        <v>12.737215881060813</v>
      </c>
      <c r="R625" s="50">
        <f t="shared" si="58"/>
        <v>1.018924447014427</v>
      </c>
      <c r="S625" s="51">
        <f t="shared" si="59"/>
        <v>643.4447467629469</v>
      </c>
    </row>
    <row r="626" spans="1:19" ht="15">
      <c r="A626" s="39">
        <v>2140301</v>
      </c>
      <c r="B626" s="39" t="s">
        <v>223</v>
      </c>
      <c r="C626" s="39" t="s">
        <v>118</v>
      </c>
      <c r="D626" s="44">
        <v>4</v>
      </c>
      <c r="E626" s="47">
        <v>45278.144944</v>
      </c>
      <c r="F626" s="48">
        <v>4643.3531492</v>
      </c>
      <c r="G626" s="47">
        <f>IF(C626="Pervious",F626*(1-0.25),F626)</f>
        <v>4643.3531492</v>
      </c>
      <c r="H626" s="47">
        <v>2915621.4135</v>
      </c>
      <c r="I626" s="47">
        <v>33165.260171</v>
      </c>
      <c r="J626" s="48">
        <v>2178.3492643</v>
      </c>
      <c r="K626" s="47">
        <f>IF(C626="Pervious",J626*(1-0.25),J626)</f>
        <v>2178.3492643</v>
      </c>
      <c r="L626" s="47">
        <v>1889011.5792</v>
      </c>
      <c r="M626" s="47">
        <v>1544.2999982</v>
      </c>
      <c r="N626" s="49">
        <f t="shared" si="54"/>
        <v>29.31952664428877</v>
      </c>
      <c r="O626" s="50">
        <f t="shared" si="55"/>
        <v>3.0067688626641096</v>
      </c>
      <c r="P626" s="51">
        <f t="shared" si="56"/>
        <v>1887.98900271863</v>
      </c>
      <c r="Q626" s="49">
        <f t="shared" si="57"/>
        <v>21.475918027362983</v>
      </c>
      <c r="R626" s="50">
        <f t="shared" si="58"/>
        <v>1.4105738955119038</v>
      </c>
      <c r="S626" s="51">
        <f t="shared" si="59"/>
        <v>1223.2154253718759</v>
      </c>
    </row>
    <row r="627" spans="1:19" ht="15">
      <c r="A627" s="39">
        <v>2140301</v>
      </c>
      <c r="B627" s="39" t="s">
        <v>223</v>
      </c>
      <c r="C627" s="39" t="s">
        <v>119</v>
      </c>
      <c r="D627" s="44">
        <v>5</v>
      </c>
      <c r="E627" s="47">
        <v>98112.176508</v>
      </c>
      <c r="F627" s="48">
        <v>3657.3092095</v>
      </c>
      <c r="G627" s="47">
        <f>IF(C627="Pervious",F627*(1-0.25),F627)</f>
        <v>2742.9819071250004</v>
      </c>
      <c r="H627" s="47">
        <v>1429980.7192</v>
      </c>
      <c r="I627" s="47">
        <v>71909.125339</v>
      </c>
      <c r="J627" s="48">
        <v>1715.7637099</v>
      </c>
      <c r="K627" s="47">
        <f>IF(C627="Pervious",J627*(1-0.25),J627)</f>
        <v>1286.822782425</v>
      </c>
      <c r="L627" s="47">
        <v>926474.92708</v>
      </c>
      <c r="M627" s="47">
        <v>4630.1000004</v>
      </c>
      <c r="N627" s="49">
        <f t="shared" si="54"/>
        <v>21.190077212052433</v>
      </c>
      <c r="O627" s="50">
        <f t="shared" si="55"/>
        <v>0.5924239016194102</v>
      </c>
      <c r="P627" s="51">
        <f t="shared" si="56"/>
        <v>308.8444567237127</v>
      </c>
      <c r="Q627" s="49">
        <f t="shared" si="57"/>
        <v>15.530793143298782</v>
      </c>
      <c r="R627" s="50">
        <f t="shared" si="58"/>
        <v>0.2779254837506382</v>
      </c>
      <c r="S627" s="51">
        <f t="shared" si="59"/>
        <v>200.0982542493598</v>
      </c>
    </row>
    <row r="628" spans="1:19" ht="15">
      <c r="A628" s="39">
        <v>2140301</v>
      </c>
      <c r="B628" s="39" t="s">
        <v>223</v>
      </c>
      <c r="C628" s="39" t="s">
        <v>120</v>
      </c>
      <c r="D628" s="44">
        <v>6</v>
      </c>
      <c r="E628" s="47">
        <v>143390.321452</v>
      </c>
      <c r="F628" s="48">
        <v>8300.6623587</v>
      </c>
      <c r="G628" s="47">
        <v>7386.335056325001</v>
      </c>
      <c r="H628" s="47">
        <v>4345602.1327</v>
      </c>
      <c r="I628" s="47">
        <v>105074.38551000001</v>
      </c>
      <c r="J628" s="48">
        <v>3894.1129742000003</v>
      </c>
      <c r="K628" s="47">
        <v>3465.1720467249997</v>
      </c>
      <c r="L628" s="47">
        <v>2815486.5062800003</v>
      </c>
      <c r="M628" s="47">
        <v>6174.3999986</v>
      </c>
      <c r="N628" s="49">
        <f t="shared" si="54"/>
        <v>23.223361214775963</v>
      </c>
      <c r="O628" s="50">
        <f t="shared" si="55"/>
        <v>1.1962838588364535</v>
      </c>
      <c r="P628" s="51">
        <f t="shared" si="56"/>
        <v>703.8096225844347</v>
      </c>
      <c r="Q628" s="49">
        <f t="shared" si="57"/>
        <v>17.01774836969177</v>
      </c>
      <c r="R628" s="50">
        <f t="shared" si="58"/>
        <v>0.5612159962928709</v>
      </c>
      <c r="S628" s="51">
        <f t="shared" si="59"/>
        <v>455.9935389541318</v>
      </c>
    </row>
    <row r="629" spans="1:19" ht="15">
      <c r="A629" s="39">
        <v>2140302</v>
      </c>
      <c r="B629" s="39" t="s">
        <v>224</v>
      </c>
      <c r="C629" s="39" t="s">
        <v>115</v>
      </c>
      <c r="D629" s="44">
        <v>1</v>
      </c>
      <c r="E629" s="47">
        <v>391090.29729</v>
      </c>
      <c r="F629" s="48">
        <v>9404.0656192</v>
      </c>
      <c r="G629" s="47">
        <f>IF(C629="Pervious",F629*(1-0.25),F629)</f>
        <v>9404.0656192</v>
      </c>
      <c r="H629" s="47">
        <v>4306511.6322</v>
      </c>
      <c r="I629" s="47">
        <v>219550.33197</v>
      </c>
      <c r="J629" s="48">
        <v>4411.7556353</v>
      </c>
      <c r="K629" s="47">
        <f>IF(C629="Pervious",J629*(1-0.25),J629)</f>
        <v>4411.7556353</v>
      </c>
      <c r="L629" s="47">
        <v>2790160.0329</v>
      </c>
      <c r="M629" s="47">
        <v>62114.824983</v>
      </c>
      <c r="N629" s="49">
        <f t="shared" si="54"/>
        <v>6.296247271034511</v>
      </c>
      <c r="O629" s="50">
        <f t="shared" si="55"/>
        <v>0.1513980860732324</v>
      </c>
      <c r="P629" s="51">
        <f t="shared" si="56"/>
        <v>69.33146206849388</v>
      </c>
      <c r="Q629" s="49">
        <f t="shared" si="57"/>
        <v>3.534588273090812</v>
      </c>
      <c r="R629" s="50">
        <f t="shared" si="58"/>
        <v>0.07102580803387015</v>
      </c>
      <c r="S629" s="51">
        <f t="shared" si="59"/>
        <v>44.91938975379275</v>
      </c>
    </row>
    <row r="630" spans="1:19" ht="15">
      <c r="A630" s="39">
        <v>2140302</v>
      </c>
      <c r="B630" s="39" t="s">
        <v>224</v>
      </c>
      <c r="C630" s="39" t="s">
        <v>116</v>
      </c>
      <c r="D630" s="44">
        <v>2</v>
      </c>
      <c r="E630" s="47">
        <v>2637343.2501</v>
      </c>
      <c r="F630" s="48">
        <v>113242.03513</v>
      </c>
      <c r="G630" s="47">
        <f>IF(C630="Pervious",F630*(1-0.25),F630)</f>
        <v>113242.03513</v>
      </c>
      <c r="H630" s="47">
        <v>122073300.43</v>
      </c>
      <c r="I630" s="47">
        <v>1418345.2959</v>
      </c>
      <c r="J630" s="48">
        <v>53125.553016</v>
      </c>
      <c r="K630" s="47">
        <f>IF(C630="Pervious",J630*(1-0.25),J630)</f>
        <v>53125.553016</v>
      </c>
      <c r="L630" s="47">
        <v>79090473.457</v>
      </c>
      <c r="M630" s="47">
        <v>61322.580603</v>
      </c>
      <c r="N630" s="49">
        <f t="shared" si="54"/>
        <v>43.00770163561865</v>
      </c>
      <c r="O630" s="50">
        <f t="shared" si="55"/>
        <v>1.846661279033975</v>
      </c>
      <c r="P630" s="51">
        <f t="shared" si="56"/>
        <v>1990.6745480966922</v>
      </c>
      <c r="Q630" s="49">
        <f t="shared" si="57"/>
        <v>23.129249975344518</v>
      </c>
      <c r="R630" s="50">
        <f t="shared" si="58"/>
        <v>0.866329376448339</v>
      </c>
      <c r="S630" s="51">
        <f t="shared" si="59"/>
        <v>1289.7447021844798</v>
      </c>
    </row>
    <row r="631" spans="1:19" ht="15">
      <c r="A631" s="39">
        <v>2140302</v>
      </c>
      <c r="B631" s="39" t="s">
        <v>224</v>
      </c>
      <c r="C631" s="39" t="s">
        <v>117</v>
      </c>
      <c r="D631" s="44">
        <v>3</v>
      </c>
      <c r="E631" s="47">
        <v>222365.44235</v>
      </c>
      <c r="F631" s="48">
        <v>27509.812845</v>
      </c>
      <c r="G631" s="47">
        <f>IF(C631="Pervious",F631*(1-0.25),F631)</f>
        <v>27509.812845</v>
      </c>
      <c r="H631" s="47">
        <v>7790520.4384</v>
      </c>
      <c r="I631" s="47">
        <v>120208.52678</v>
      </c>
      <c r="J631" s="48">
        <v>12905.755527</v>
      </c>
      <c r="K631" s="47">
        <f>IF(C631="Pervious",J631*(1-0.25),J631)</f>
        <v>12905.755527</v>
      </c>
      <c r="L631" s="47">
        <v>5047425.9955</v>
      </c>
      <c r="M631" s="47">
        <v>13087.146693</v>
      </c>
      <c r="N631" s="49">
        <f t="shared" si="54"/>
        <v>16.991132411539173</v>
      </c>
      <c r="O631" s="50">
        <f t="shared" si="55"/>
        <v>2.1020481767591352</v>
      </c>
      <c r="P631" s="51">
        <f t="shared" si="56"/>
        <v>595.2802869220502</v>
      </c>
      <c r="Q631" s="49">
        <f t="shared" si="57"/>
        <v>9.185235681991449</v>
      </c>
      <c r="R631" s="50">
        <f t="shared" si="58"/>
        <v>0.9861397468634608</v>
      </c>
      <c r="S631" s="51">
        <f t="shared" si="59"/>
        <v>385.67810951486825</v>
      </c>
    </row>
    <row r="632" spans="1:19" ht="15">
      <c r="A632" s="39">
        <v>2140302</v>
      </c>
      <c r="B632" s="39" t="s">
        <v>224</v>
      </c>
      <c r="C632" s="39" t="s">
        <v>118</v>
      </c>
      <c r="D632" s="44">
        <v>4</v>
      </c>
      <c r="E632" s="47">
        <v>339349.65876</v>
      </c>
      <c r="F632" s="48">
        <v>33786.908103</v>
      </c>
      <c r="G632" s="47">
        <f>IF(C632="Pervious",F632*(1-0.25),F632)</f>
        <v>33786.908103</v>
      </c>
      <c r="H632" s="47">
        <v>16670640.555</v>
      </c>
      <c r="I632" s="47">
        <v>192584.95011</v>
      </c>
      <c r="J632" s="48">
        <v>15850.546802</v>
      </c>
      <c r="K632" s="47">
        <f>IF(C632="Pervious",J632*(1-0.25),J632)</f>
        <v>15850.546802</v>
      </c>
      <c r="L632" s="47">
        <v>10800796.322</v>
      </c>
      <c r="M632" s="47">
        <v>11664.799998</v>
      </c>
      <c r="N632" s="49">
        <f t="shared" si="54"/>
        <v>29.09176829591451</v>
      </c>
      <c r="O632" s="50">
        <f t="shared" si="55"/>
        <v>2.896484132500597</v>
      </c>
      <c r="P632" s="51">
        <f t="shared" si="56"/>
        <v>1429.140710330077</v>
      </c>
      <c r="Q632" s="49">
        <f t="shared" si="57"/>
        <v>16.509923028514834</v>
      </c>
      <c r="R632" s="50">
        <f t="shared" si="58"/>
        <v>1.3588357112610308</v>
      </c>
      <c r="S632" s="51">
        <f t="shared" si="59"/>
        <v>925.9306909549981</v>
      </c>
    </row>
    <row r="633" spans="1:19" ht="15">
      <c r="A633" s="39">
        <v>2140302</v>
      </c>
      <c r="B633" s="39" t="s">
        <v>224</v>
      </c>
      <c r="C633" s="39" t="s">
        <v>119</v>
      </c>
      <c r="D633" s="44">
        <v>5</v>
      </c>
      <c r="E633" s="47">
        <v>855030.88068</v>
      </c>
      <c r="F633" s="48">
        <v>32476.469455</v>
      </c>
      <c r="G633" s="47">
        <f>IF(C633="Pervious",F633*(1-0.25),F633)</f>
        <v>24357.35209125</v>
      </c>
      <c r="H633" s="47">
        <v>9770844.8721</v>
      </c>
      <c r="I633" s="47">
        <v>476093.54207</v>
      </c>
      <c r="J633" s="48">
        <v>15235.77705</v>
      </c>
      <c r="K633" s="47">
        <f>IF(C633="Pervious",J633*(1-0.25),J633)</f>
        <v>11426.8327875</v>
      </c>
      <c r="L633" s="47">
        <v>6330464.9279</v>
      </c>
      <c r="M633" s="47">
        <v>42502.699998</v>
      </c>
      <c r="N633" s="49">
        <f t="shared" si="54"/>
        <v>20.117095636753294</v>
      </c>
      <c r="O633" s="50">
        <f t="shared" si="55"/>
        <v>0.5730777595869476</v>
      </c>
      <c r="P633" s="51">
        <f t="shared" si="56"/>
        <v>229.8876276697663</v>
      </c>
      <c r="Q633" s="49">
        <f t="shared" si="57"/>
        <v>11.201489366379148</v>
      </c>
      <c r="R633" s="50">
        <f t="shared" si="58"/>
        <v>0.268849573980893</v>
      </c>
      <c r="S633" s="51">
        <f t="shared" si="59"/>
        <v>148.9426537184199</v>
      </c>
    </row>
    <row r="634" spans="1:19" ht="15">
      <c r="A634" s="39">
        <v>2140302</v>
      </c>
      <c r="B634" s="39" t="s">
        <v>224</v>
      </c>
      <c r="C634" s="39" t="s">
        <v>120</v>
      </c>
      <c r="D634" s="44">
        <v>6</v>
      </c>
      <c r="E634" s="47">
        <v>1194380.53944</v>
      </c>
      <c r="F634" s="48">
        <v>66263.37755800001</v>
      </c>
      <c r="G634" s="47">
        <v>58144.260194250004</v>
      </c>
      <c r="H634" s="47">
        <v>26441485.4271</v>
      </c>
      <c r="I634" s="47">
        <v>668678.4921800001</v>
      </c>
      <c r="J634" s="48">
        <v>31086.323852</v>
      </c>
      <c r="K634" s="47">
        <v>27277.3795895</v>
      </c>
      <c r="L634" s="47">
        <v>17131261.2499</v>
      </c>
      <c r="M634" s="47">
        <v>54167.499996</v>
      </c>
      <c r="N634" s="49">
        <f t="shared" si="54"/>
        <v>22.049763041089196</v>
      </c>
      <c r="O634" s="50">
        <f t="shared" si="55"/>
        <v>1.073415981881085</v>
      </c>
      <c r="P634" s="51">
        <f t="shared" si="56"/>
        <v>488.14299033650383</v>
      </c>
      <c r="Q634" s="49">
        <f t="shared" si="57"/>
        <v>12.344643785099528</v>
      </c>
      <c r="R634" s="50">
        <f t="shared" si="58"/>
        <v>0.5035746451564923</v>
      </c>
      <c r="S634" s="51">
        <f t="shared" si="59"/>
        <v>316.26457287423375</v>
      </c>
    </row>
    <row r="635" spans="1:19" ht="15">
      <c r="A635" s="39">
        <v>2140303</v>
      </c>
      <c r="B635" s="39" t="s">
        <v>225</v>
      </c>
      <c r="C635" s="39" t="s">
        <v>115</v>
      </c>
      <c r="D635" s="44">
        <v>1</v>
      </c>
      <c r="E635" s="47">
        <v>441470.83671</v>
      </c>
      <c r="F635" s="48">
        <v>10970.429982</v>
      </c>
      <c r="G635" s="47">
        <f>IF(C635="Pervious",F635*(1-0.25),F635)</f>
        <v>10970.429982</v>
      </c>
      <c r="H635" s="47">
        <v>4639565.0407</v>
      </c>
      <c r="I635" s="47">
        <v>178239.25271</v>
      </c>
      <c r="J635" s="48">
        <v>5146.5885348</v>
      </c>
      <c r="K635" s="47">
        <f>IF(C635="Pervious",J635*(1-0.25),J635)</f>
        <v>5146.5885348</v>
      </c>
      <c r="L635" s="47">
        <v>3005943.1048</v>
      </c>
      <c r="M635" s="47">
        <v>69252.647103</v>
      </c>
      <c r="N635" s="49">
        <f t="shared" si="54"/>
        <v>6.374786454781967</v>
      </c>
      <c r="O635" s="50">
        <f t="shared" si="55"/>
        <v>0.1584117061357033</v>
      </c>
      <c r="P635" s="51">
        <f t="shared" si="56"/>
        <v>66.99476821152466</v>
      </c>
      <c r="Q635" s="49">
        <f t="shared" si="57"/>
        <v>2.573753642151807</v>
      </c>
      <c r="R635" s="50">
        <f t="shared" si="58"/>
        <v>0.0743161272542469</v>
      </c>
      <c r="S635" s="51">
        <f t="shared" si="59"/>
        <v>43.40546145953436</v>
      </c>
    </row>
    <row r="636" spans="1:19" ht="15">
      <c r="A636" s="39">
        <v>2140303</v>
      </c>
      <c r="B636" s="39" t="s">
        <v>225</v>
      </c>
      <c r="C636" s="39" t="s">
        <v>116</v>
      </c>
      <c r="D636" s="44">
        <v>2</v>
      </c>
      <c r="E636" s="47">
        <v>2391557.4061</v>
      </c>
      <c r="F636" s="48">
        <v>99186.776311</v>
      </c>
      <c r="G636" s="47">
        <f>IF(C636="Pervious",F636*(1-0.25),F636)</f>
        <v>99186.776311</v>
      </c>
      <c r="H636" s="47">
        <v>110567737</v>
      </c>
      <c r="I636" s="47">
        <v>888125.0472</v>
      </c>
      <c r="J636" s="48">
        <v>46531.770094</v>
      </c>
      <c r="K636" s="47">
        <f>IF(C636="Pervious",J636*(1-0.25),J636)</f>
        <v>46531.770094</v>
      </c>
      <c r="L636" s="47">
        <v>71636096.001</v>
      </c>
      <c r="M636" s="47">
        <v>53077.158876</v>
      </c>
      <c r="N636" s="49">
        <f t="shared" si="54"/>
        <v>45.058127766167885</v>
      </c>
      <c r="O636" s="50">
        <f t="shared" si="55"/>
        <v>1.868728063284666</v>
      </c>
      <c r="P636" s="51">
        <f t="shared" si="56"/>
        <v>2083.151007730288</v>
      </c>
      <c r="Q636" s="49">
        <f t="shared" si="57"/>
        <v>16.732716407727416</v>
      </c>
      <c r="R636" s="50">
        <f t="shared" si="58"/>
        <v>0.8766816287719642</v>
      </c>
      <c r="S636" s="51">
        <f t="shared" si="59"/>
        <v>1349.659580844517</v>
      </c>
    </row>
    <row r="637" spans="1:19" ht="15">
      <c r="A637" s="39">
        <v>2140303</v>
      </c>
      <c r="B637" s="39" t="s">
        <v>225</v>
      </c>
      <c r="C637" s="39" t="s">
        <v>117</v>
      </c>
      <c r="D637" s="44">
        <v>3</v>
      </c>
      <c r="E637" s="47">
        <v>183849.89387</v>
      </c>
      <c r="F637" s="48">
        <v>22795.450202</v>
      </c>
      <c r="G637" s="47">
        <f>IF(C637="Pervious",F637*(1-0.25),F637)</f>
        <v>22795.450202</v>
      </c>
      <c r="H637" s="47">
        <v>4662454.8906</v>
      </c>
      <c r="I637" s="47">
        <v>70251.633526</v>
      </c>
      <c r="J637" s="48">
        <v>10694.09338</v>
      </c>
      <c r="K637" s="47">
        <f>IF(C637="Pervious",J637*(1-0.25),J637)</f>
        <v>10694.09338</v>
      </c>
      <c r="L637" s="47">
        <v>3020773.2851</v>
      </c>
      <c r="M637" s="47">
        <v>10824.37727</v>
      </c>
      <c r="N637" s="49">
        <f t="shared" si="54"/>
        <v>16.984800999087867</v>
      </c>
      <c r="O637" s="50">
        <f t="shared" si="55"/>
        <v>2.10593640940233</v>
      </c>
      <c r="P637" s="51">
        <f t="shared" si="56"/>
        <v>430.73654717505974</v>
      </c>
      <c r="Q637" s="49">
        <f t="shared" si="57"/>
        <v>6.490131651333324</v>
      </c>
      <c r="R637" s="50">
        <f t="shared" si="58"/>
        <v>0.9879638443163761</v>
      </c>
      <c r="S637" s="51">
        <f t="shared" si="59"/>
        <v>279.071322973206</v>
      </c>
    </row>
    <row r="638" spans="1:19" ht="15">
      <c r="A638" s="39">
        <v>2140303</v>
      </c>
      <c r="B638" s="39" t="s">
        <v>225</v>
      </c>
      <c r="C638" s="39" t="s">
        <v>118</v>
      </c>
      <c r="D638" s="44">
        <v>4</v>
      </c>
      <c r="E638" s="47">
        <v>125573.19519</v>
      </c>
      <c r="F638" s="48">
        <v>12542.936478</v>
      </c>
      <c r="G638" s="47">
        <f>IF(C638="Pervious",F638*(1-0.25),F638)</f>
        <v>12542.936478</v>
      </c>
      <c r="H638" s="47">
        <v>6561548.6247</v>
      </c>
      <c r="I638" s="47">
        <v>50213.248761</v>
      </c>
      <c r="J638" s="48">
        <v>5884.30291</v>
      </c>
      <c r="K638" s="47">
        <f>IF(C638="Pervious",J638*(1-0.25),J638)</f>
        <v>5884.30291</v>
      </c>
      <c r="L638" s="47">
        <v>4251183.3916</v>
      </c>
      <c r="M638" s="47">
        <v>4225.8000023</v>
      </c>
      <c r="N638" s="49">
        <f t="shared" si="54"/>
        <v>29.715839633123565</v>
      </c>
      <c r="O638" s="50">
        <f t="shared" si="55"/>
        <v>2.968180337728521</v>
      </c>
      <c r="P638" s="51">
        <f t="shared" si="56"/>
        <v>1552.735250397252</v>
      </c>
      <c r="Q638" s="49">
        <f t="shared" si="57"/>
        <v>11.882542650780952</v>
      </c>
      <c r="R638" s="50">
        <f t="shared" si="58"/>
        <v>1.3924707527089113</v>
      </c>
      <c r="S638" s="51">
        <f t="shared" si="59"/>
        <v>1006.0067654139297</v>
      </c>
    </row>
    <row r="639" spans="1:19" ht="15">
      <c r="A639" s="39">
        <v>2140303</v>
      </c>
      <c r="B639" s="39" t="s">
        <v>225</v>
      </c>
      <c r="C639" s="39" t="s">
        <v>119</v>
      </c>
      <c r="D639" s="44">
        <v>5</v>
      </c>
      <c r="E639" s="47">
        <v>342916.91688</v>
      </c>
      <c r="F639" s="48">
        <v>13137.005089</v>
      </c>
      <c r="G639" s="47">
        <f>IF(C639="Pervious",F639*(1-0.25),F639)</f>
        <v>9852.75381675</v>
      </c>
      <c r="H639" s="47">
        <v>4336309.9241</v>
      </c>
      <c r="I639" s="47">
        <v>136679.1758</v>
      </c>
      <c r="J639" s="48">
        <v>6162.999981</v>
      </c>
      <c r="K639" s="47">
        <f>IF(C639="Pervious",J639*(1-0.25),J639)</f>
        <v>4622.24998575</v>
      </c>
      <c r="L639" s="47">
        <v>2809466.1465</v>
      </c>
      <c r="M639" s="47">
        <v>16654.900002</v>
      </c>
      <c r="N639" s="49">
        <f t="shared" si="54"/>
        <v>20.589551233500107</v>
      </c>
      <c r="O639" s="50">
        <f t="shared" si="55"/>
        <v>0.5915828864518452</v>
      </c>
      <c r="P639" s="51">
        <f t="shared" si="56"/>
        <v>260.3624112771182</v>
      </c>
      <c r="Q639" s="49">
        <f t="shared" si="57"/>
        <v>8.206544367338557</v>
      </c>
      <c r="R639" s="50">
        <f t="shared" si="58"/>
        <v>0.27753093595247874</v>
      </c>
      <c r="S639" s="51">
        <f t="shared" si="59"/>
        <v>168.68706183541335</v>
      </c>
    </row>
    <row r="640" spans="1:19" ht="15">
      <c r="A640" s="39">
        <v>2140303</v>
      </c>
      <c r="B640" s="39" t="s">
        <v>225</v>
      </c>
      <c r="C640" s="39" t="s">
        <v>120</v>
      </c>
      <c r="D640" s="44">
        <v>6</v>
      </c>
      <c r="E640" s="47">
        <v>468490.11207</v>
      </c>
      <c r="F640" s="48">
        <v>25679.941567</v>
      </c>
      <c r="G640" s="47">
        <v>22395.69029475</v>
      </c>
      <c r="H640" s="47">
        <v>10897858.548799999</v>
      </c>
      <c r="I640" s="47">
        <v>186892.424561</v>
      </c>
      <c r="J640" s="48">
        <v>12047.302891</v>
      </c>
      <c r="K640" s="47">
        <v>10506.55289575</v>
      </c>
      <c r="L640" s="47">
        <v>7060649.5381</v>
      </c>
      <c r="M640" s="47">
        <v>20880.7000043</v>
      </c>
      <c r="N640" s="49">
        <f t="shared" si="54"/>
        <v>22.436513717141807</v>
      </c>
      <c r="O640" s="50">
        <f t="shared" si="55"/>
        <v>1.0725545738475248</v>
      </c>
      <c r="P640" s="51">
        <f t="shared" si="56"/>
        <v>521.9105943074602</v>
      </c>
      <c r="Q640" s="49">
        <f t="shared" si="57"/>
        <v>8.950486550858587</v>
      </c>
      <c r="R640" s="50">
        <f t="shared" si="58"/>
        <v>0.5031705303742866</v>
      </c>
      <c r="S640" s="51">
        <f t="shared" si="59"/>
        <v>338.14237725009156</v>
      </c>
    </row>
    <row r="641" spans="1:19" ht="15">
      <c r="A641" s="39">
        <v>2140304</v>
      </c>
      <c r="B641" s="39" t="s">
        <v>226</v>
      </c>
      <c r="C641" s="39" t="s">
        <v>115</v>
      </c>
      <c r="D641" s="44">
        <v>1</v>
      </c>
      <c r="E641" s="47">
        <v>244149.67389</v>
      </c>
      <c r="F641" s="48">
        <v>5510.4447215</v>
      </c>
      <c r="G641" s="47">
        <f>IF(C641="Pervious",F641*(1-0.25),F641)</f>
        <v>5510.4447215</v>
      </c>
      <c r="H641" s="47">
        <v>5257326.1621</v>
      </c>
      <c r="I641" s="47">
        <v>58134.114591</v>
      </c>
      <c r="J641" s="48">
        <v>2585.1303614</v>
      </c>
      <c r="K641" s="47">
        <f>IF(C641="Pervious",J641*(1-0.25),J641)</f>
        <v>2585.1303614</v>
      </c>
      <c r="L641" s="47">
        <v>3406186.3963</v>
      </c>
      <c r="M641" s="47">
        <v>38051.113032</v>
      </c>
      <c r="N641" s="49">
        <f t="shared" si="54"/>
        <v>6.416360900788275</v>
      </c>
      <c r="O641" s="50">
        <f t="shared" si="55"/>
        <v>0.14481691289465984</v>
      </c>
      <c r="P641" s="51">
        <f t="shared" si="56"/>
        <v>138.16484573470228</v>
      </c>
      <c r="Q641" s="49">
        <f t="shared" si="57"/>
        <v>1.5277901212012042</v>
      </c>
      <c r="R641" s="50">
        <f t="shared" si="58"/>
        <v>0.06793836383251055</v>
      </c>
      <c r="S641" s="51">
        <f t="shared" si="59"/>
        <v>89.51607784601427</v>
      </c>
    </row>
    <row r="642" spans="1:19" ht="15">
      <c r="A642" s="39">
        <v>2140304</v>
      </c>
      <c r="B642" s="39" t="s">
        <v>226</v>
      </c>
      <c r="C642" s="39" t="s">
        <v>116</v>
      </c>
      <c r="D642" s="44">
        <v>2</v>
      </c>
      <c r="E642" s="47">
        <v>2676742.8484</v>
      </c>
      <c r="F642" s="48">
        <v>106462.37447</v>
      </c>
      <c r="G642" s="47">
        <f>IF(C642="Pervious",F642*(1-0.25),F642)</f>
        <v>106462.37447</v>
      </c>
      <c r="H642" s="47">
        <v>77659488.596</v>
      </c>
      <c r="I642" s="47">
        <v>641335.49344</v>
      </c>
      <c r="J642" s="48">
        <v>49944.991828</v>
      </c>
      <c r="K642" s="47">
        <f>IF(C642="Pervious",J642*(1-0.25),J642)</f>
        <v>49944.991828</v>
      </c>
      <c r="L642" s="47">
        <v>50315062.343</v>
      </c>
      <c r="M642" s="47">
        <v>54290.920542</v>
      </c>
      <c r="N642" s="49">
        <f t="shared" si="54"/>
        <v>49.303692434709134</v>
      </c>
      <c r="O642" s="50">
        <f t="shared" si="55"/>
        <v>1.9609609379829844</v>
      </c>
      <c r="P642" s="51">
        <f t="shared" si="56"/>
        <v>1430.4323415537197</v>
      </c>
      <c r="Q642" s="49">
        <f t="shared" si="57"/>
        <v>11.812941962254193</v>
      </c>
      <c r="R642" s="50">
        <f t="shared" si="58"/>
        <v>0.919951095494173</v>
      </c>
      <c r="S642" s="51">
        <f t="shared" si="59"/>
        <v>926.7675302001145</v>
      </c>
    </row>
    <row r="643" spans="1:19" ht="15">
      <c r="A643" s="39">
        <v>2140304</v>
      </c>
      <c r="B643" s="39" t="s">
        <v>226</v>
      </c>
      <c r="C643" s="39" t="s">
        <v>117</v>
      </c>
      <c r="D643" s="44">
        <v>3</v>
      </c>
      <c r="E643" s="47">
        <v>162355.02999</v>
      </c>
      <c r="F643" s="48">
        <v>19647.349283</v>
      </c>
      <c r="G643" s="47">
        <f>IF(C643="Pervious",F643*(1-0.25),F643)</f>
        <v>19647.349283</v>
      </c>
      <c r="H643" s="47">
        <v>3954461.9883</v>
      </c>
      <c r="I643" s="47">
        <v>39010.185905</v>
      </c>
      <c r="J643" s="48">
        <v>9217.2159817</v>
      </c>
      <c r="K643" s="47">
        <f>IF(C643="Pervious",J643*(1-0.25),J643)</f>
        <v>9217.2159817</v>
      </c>
      <c r="L643" s="47">
        <v>2562069.4273</v>
      </c>
      <c r="M643" s="47">
        <v>9817.8268127</v>
      </c>
      <c r="N643" s="49">
        <f t="shared" si="54"/>
        <v>16.536758397488047</v>
      </c>
      <c r="O643" s="50">
        <f t="shared" si="55"/>
        <v>2.001191267458993</v>
      </c>
      <c r="P643" s="51">
        <f t="shared" si="56"/>
        <v>402.78384043041433</v>
      </c>
      <c r="Q643" s="49">
        <f t="shared" si="57"/>
        <v>3.973403345691307</v>
      </c>
      <c r="R643" s="50">
        <f t="shared" si="58"/>
        <v>0.9388244626373863</v>
      </c>
      <c r="S643" s="51">
        <f t="shared" si="59"/>
        <v>260.96095156066474</v>
      </c>
    </row>
    <row r="644" spans="1:19" ht="15">
      <c r="A644" s="39">
        <v>2140304</v>
      </c>
      <c r="B644" s="39" t="s">
        <v>226</v>
      </c>
      <c r="C644" s="39" t="s">
        <v>118</v>
      </c>
      <c r="D644" s="44">
        <v>4</v>
      </c>
      <c r="E644" s="47">
        <v>109246.5554</v>
      </c>
      <c r="F644" s="48">
        <v>10570.155217</v>
      </c>
      <c r="G644" s="47">
        <f>IF(C644="Pervious",F644*(1-0.25),F644)</f>
        <v>10570.155217</v>
      </c>
      <c r="H644" s="47">
        <v>6882349.7145</v>
      </c>
      <c r="I644" s="47">
        <v>26146.728719</v>
      </c>
      <c r="J644" s="48">
        <v>4958.8065134</v>
      </c>
      <c r="K644" s="47">
        <f>IF(C644="Pervious",J644*(1-0.25),J644)</f>
        <v>4958.8065134</v>
      </c>
      <c r="L644" s="47">
        <v>4459028.2683</v>
      </c>
      <c r="M644" s="47">
        <v>3516.0000003</v>
      </c>
      <c r="N644" s="49">
        <f t="shared" si="54"/>
        <v>31.07126148767879</v>
      </c>
      <c r="O644" s="50">
        <f t="shared" si="55"/>
        <v>3.0063012560006</v>
      </c>
      <c r="P644" s="51">
        <f t="shared" si="56"/>
        <v>1957.4373475292289</v>
      </c>
      <c r="Q644" s="49">
        <f t="shared" si="57"/>
        <v>7.436498497374587</v>
      </c>
      <c r="R644" s="50">
        <f t="shared" si="58"/>
        <v>1.410354525875112</v>
      </c>
      <c r="S644" s="51">
        <f t="shared" si="59"/>
        <v>1268.210542639231</v>
      </c>
    </row>
    <row r="645" spans="1:19" ht="15">
      <c r="A645" s="39">
        <v>2140304</v>
      </c>
      <c r="B645" s="39" t="s">
        <v>226</v>
      </c>
      <c r="C645" s="39" t="s">
        <v>119</v>
      </c>
      <c r="D645" s="44">
        <v>5</v>
      </c>
      <c r="E645" s="47">
        <v>333314.20882</v>
      </c>
      <c r="F645" s="48">
        <v>12827.047366</v>
      </c>
      <c r="G645" s="47">
        <f>IF(C645="Pervious",F645*(1-0.25),F645)</f>
        <v>9620.285524500001</v>
      </c>
      <c r="H645" s="47">
        <v>4928645.5679</v>
      </c>
      <c r="I645" s="47">
        <v>79771.232066</v>
      </c>
      <c r="J645" s="48">
        <v>6017.5886465</v>
      </c>
      <c r="K645" s="47">
        <f>IF(C645="Pervious",J645*(1-0.25),J645)</f>
        <v>4513.191484875</v>
      </c>
      <c r="L645" s="47">
        <v>3193236.4415</v>
      </c>
      <c r="M645" s="47">
        <v>16183.999999</v>
      </c>
      <c r="N645" s="49">
        <f t="shared" si="54"/>
        <v>20.595292192325463</v>
      </c>
      <c r="O645" s="50">
        <f t="shared" si="55"/>
        <v>0.5944318787132002</v>
      </c>
      <c r="P645" s="51">
        <f t="shared" si="56"/>
        <v>304.5381591821885</v>
      </c>
      <c r="Q645" s="49">
        <f t="shared" si="57"/>
        <v>4.929018294051471</v>
      </c>
      <c r="R645" s="50">
        <f t="shared" si="58"/>
        <v>0.2788674916679355</v>
      </c>
      <c r="S645" s="51">
        <f t="shared" si="59"/>
        <v>197.3082329274165</v>
      </c>
    </row>
    <row r="646" spans="1:19" ht="15">
      <c r="A646" s="39">
        <v>2140304</v>
      </c>
      <c r="B646" s="39" t="s">
        <v>226</v>
      </c>
      <c r="C646" s="39" t="s">
        <v>120</v>
      </c>
      <c r="D646" s="44">
        <v>6</v>
      </c>
      <c r="E646" s="47">
        <v>442560.76422</v>
      </c>
      <c r="F646" s="48">
        <v>23397.202583</v>
      </c>
      <c r="G646" s="47">
        <v>20190.440741500002</v>
      </c>
      <c r="H646" s="47">
        <v>11810995.2824</v>
      </c>
      <c r="I646" s="47">
        <v>105917.960785</v>
      </c>
      <c r="J646" s="48">
        <v>10976.3951599</v>
      </c>
      <c r="K646" s="47">
        <v>9471.997998275001</v>
      </c>
      <c r="L646" s="47">
        <v>7652264.709799999</v>
      </c>
      <c r="M646" s="47">
        <v>19699.9999993</v>
      </c>
      <c r="N646" s="49">
        <f aca="true" t="shared" si="60" ref="N646:N709">E646/$M646</f>
        <v>22.465013412980994</v>
      </c>
      <c r="O646" s="50">
        <f aca="true" t="shared" si="61" ref="O646:O709">G646/$M646</f>
        <v>1.024895469148093</v>
      </c>
      <c r="P646" s="51">
        <f aca="true" t="shared" si="62" ref="P646:P709">H646/$M646</f>
        <v>599.5429077573442</v>
      </c>
      <c r="Q646" s="49">
        <f aca="true" t="shared" si="63" ref="Q646:Q709">I646/$M646</f>
        <v>5.376546232932162</v>
      </c>
      <c r="R646" s="50">
        <f aca="true" t="shared" si="64" ref="R646:R709">K646/$M646</f>
        <v>0.48081208114779544</v>
      </c>
      <c r="S646" s="51">
        <f aca="true" t="shared" si="65" ref="S646:S709">L646/$M646</f>
        <v>388.439832998574</v>
      </c>
    </row>
    <row r="647" spans="1:19" ht="15">
      <c r="A647" s="39">
        <v>2140305</v>
      </c>
      <c r="B647" s="39" t="s">
        <v>227</v>
      </c>
      <c r="C647" s="39" t="s">
        <v>115</v>
      </c>
      <c r="D647" s="44">
        <v>1</v>
      </c>
      <c r="E647" s="47">
        <v>213427.21983</v>
      </c>
      <c r="F647" s="48">
        <v>5409.7605599</v>
      </c>
      <c r="G647" s="47">
        <f>IF(C647="Pervious",F647*(1-0.25),F647)</f>
        <v>5409.7605599</v>
      </c>
      <c r="H647" s="47">
        <v>4388083.4785</v>
      </c>
      <c r="I647" s="47">
        <v>52056.786065</v>
      </c>
      <c r="J647" s="48">
        <v>2537.8961188</v>
      </c>
      <c r="K647" s="47">
        <f>IF(C647="Pervious",J647*(1-0.25),J647)</f>
        <v>2537.8961188</v>
      </c>
      <c r="L647" s="47">
        <v>2843009.8856</v>
      </c>
      <c r="M647" s="47">
        <v>33694.524582</v>
      </c>
      <c r="N647" s="49">
        <f t="shared" si="60"/>
        <v>6.334181071782068</v>
      </c>
      <c r="O647" s="50">
        <f t="shared" si="61"/>
        <v>0.16055310549744203</v>
      </c>
      <c r="P647" s="51">
        <f t="shared" si="62"/>
        <v>130.23135161978706</v>
      </c>
      <c r="Q647" s="49">
        <f t="shared" si="63"/>
        <v>1.5449627709782061</v>
      </c>
      <c r="R647" s="50">
        <f t="shared" si="64"/>
        <v>0.07532072793084527</v>
      </c>
      <c r="S647" s="51">
        <f t="shared" si="65"/>
        <v>84.37602016556627</v>
      </c>
    </row>
    <row r="648" spans="1:19" ht="15">
      <c r="A648" s="39">
        <v>2140305</v>
      </c>
      <c r="B648" s="39" t="s">
        <v>227</v>
      </c>
      <c r="C648" s="39" t="s">
        <v>116</v>
      </c>
      <c r="D648" s="44">
        <v>2</v>
      </c>
      <c r="E648" s="47">
        <v>1099950.3295</v>
      </c>
      <c r="F648" s="48">
        <v>47380.344687</v>
      </c>
      <c r="G648" s="47">
        <f>IF(C648="Pervious",F648*(1-0.25),F648)</f>
        <v>47380.344687</v>
      </c>
      <c r="H648" s="47">
        <v>84405379.609</v>
      </c>
      <c r="I648" s="47">
        <v>348762.92795</v>
      </c>
      <c r="J648" s="48">
        <v>22227.673768</v>
      </c>
      <c r="K648" s="47">
        <f>IF(C648="Pervious",J648*(1-0.25),J648)</f>
        <v>22227.673768</v>
      </c>
      <c r="L648" s="47">
        <v>54685679.933</v>
      </c>
      <c r="M648" s="47">
        <v>25729.472343</v>
      </c>
      <c r="N648" s="49">
        <f t="shared" si="60"/>
        <v>42.750598023797174</v>
      </c>
      <c r="O648" s="50">
        <f t="shared" si="61"/>
        <v>1.8414813974951323</v>
      </c>
      <c r="P648" s="51">
        <f t="shared" si="62"/>
        <v>3280.4939986250224</v>
      </c>
      <c r="Q648" s="49">
        <f t="shared" si="63"/>
        <v>13.554997292623646</v>
      </c>
      <c r="R648" s="50">
        <f t="shared" si="64"/>
        <v>0.8638993241556815</v>
      </c>
      <c r="S648" s="51">
        <f t="shared" si="65"/>
        <v>2125.4100824138304</v>
      </c>
    </row>
    <row r="649" spans="1:19" ht="15">
      <c r="A649" s="39">
        <v>2140305</v>
      </c>
      <c r="B649" s="39" t="s">
        <v>227</v>
      </c>
      <c r="C649" s="39" t="s">
        <v>117</v>
      </c>
      <c r="D649" s="44">
        <v>3</v>
      </c>
      <c r="E649" s="47">
        <v>95437.515229</v>
      </c>
      <c r="F649" s="48">
        <v>11849.7294</v>
      </c>
      <c r="G649" s="47">
        <f>IF(C649="Pervious",F649*(1-0.25),F649)</f>
        <v>11849.7294</v>
      </c>
      <c r="H649" s="47">
        <v>4782220.1077</v>
      </c>
      <c r="I649" s="47">
        <v>30260.488588</v>
      </c>
      <c r="J649" s="48">
        <v>5559.0967327</v>
      </c>
      <c r="K649" s="47">
        <f>IF(C649="Pervious",J649*(1-0.25),J649)</f>
        <v>5559.0967327</v>
      </c>
      <c r="L649" s="47">
        <v>3098368.3669</v>
      </c>
      <c r="M649" s="47">
        <v>5489.5149782</v>
      </c>
      <c r="N649" s="49">
        <f t="shared" si="60"/>
        <v>17.385418494712578</v>
      </c>
      <c r="O649" s="50">
        <f t="shared" si="61"/>
        <v>2.1586113613056397</v>
      </c>
      <c r="P649" s="51">
        <f t="shared" si="62"/>
        <v>871.1553072887469</v>
      </c>
      <c r="Q649" s="49">
        <f t="shared" si="63"/>
        <v>5.5124157067009865</v>
      </c>
      <c r="R649" s="50">
        <f t="shared" si="64"/>
        <v>1.012675392047626</v>
      </c>
      <c r="S649" s="51">
        <f t="shared" si="65"/>
        <v>564.4156868510719</v>
      </c>
    </row>
    <row r="650" spans="1:19" ht="15">
      <c r="A650" s="39">
        <v>2140305</v>
      </c>
      <c r="B650" s="39" t="s">
        <v>227</v>
      </c>
      <c r="C650" s="39" t="s">
        <v>118</v>
      </c>
      <c r="D650" s="44">
        <v>4</v>
      </c>
      <c r="E650" s="47">
        <v>78081.505522</v>
      </c>
      <c r="F650" s="48">
        <v>8052.1318932</v>
      </c>
      <c r="G650" s="47">
        <f>IF(C650="Pervious",F650*(1-0.25),F650)</f>
        <v>8052.1318932</v>
      </c>
      <c r="H650" s="47">
        <v>5925717.5847</v>
      </c>
      <c r="I650" s="47">
        <v>23259.792256</v>
      </c>
      <c r="J650" s="48">
        <v>3777.519181</v>
      </c>
      <c r="K650" s="47">
        <f>IF(C650="Pervious",J650*(1-0.25),J650)</f>
        <v>3777.519181</v>
      </c>
      <c r="L650" s="47">
        <v>3839232.7208</v>
      </c>
      <c r="M650" s="47">
        <v>2574.3</v>
      </c>
      <c r="N650" s="49">
        <f t="shared" si="60"/>
        <v>30.33116012974401</v>
      </c>
      <c r="O650" s="50">
        <f t="shared" si="61"/>
        <v>3.1278918126092528</v>
      </c>
      <c r="P650" s="51">
        <f t="shared" si="62"/>
        <v>2301.8752999650387</v>
      </c>
      <c r="Q650" s="49">
        <f t="shared" si="63"/>
        <v>9.035385252690052</v>
      </c>
      <c r="R650" s="50">
        <f t="shared" si="64"/>
        <v>1.46739664413627</v>
      </c>
      <c r="S650" s="51">
        <f t="shared" si="65"/>
        <v>1491.3695842753368</v>
      </c>
    </row>
    <row r="651" spans="1:19" ht="15">
      <c r="A651" s="39">
        <v>2140305</v>
      </c>
      <c r="B651" s="39" t="s">
        <v>227</v>
      </c>
      <c r="C651" s="39" t="s">
        <v>119</v>
      </c>
      <c r="D651" s="44">
        <v>5</v>
      </c>
      <c r="E651" s="47">
        <v>200676.83789</v>
      </c>
      <c r="F651" s="48">
        <v>7728.6640627</v>
      </c>
      <c r="G651" s="47">
        <f>IF(C651="Pervious",F651*(1-0.25),F651)</f>
        <v>5796.498047024999</v>
      </c>
      <c r="H651" s="47">
        <v>3200732.5938</v>
      </c>
      <c r="I651" s="47">
        <v>65480.024385</v>
      </c>
      <c r="J651" s="48">
        <v>3625.769812</v>
      </c>
      <c r="K651" s="47">
        <f>IF(C651="Pervious",J651*(1-0.25),J651)</f>
        <v>2719.327359</v>
      </c>
      <c r="L651" s="47">
        <v>2073733.2026</v>
      </c>
      <c r="M651" s="47">
        <v>8793</v>
      </c>
      <c r="N651" s="49">
        <f t="shared" si="60"/>
        <v>22.8223402581599</v>
      </c>
      <c r="O651" s="50">
        <f t="shared" si="61"/>
        <v>0.6592173373166154</v>
      </c>
      <c r="P651" s="51">
        <f t="shared" si="62"/>
        <v>364.00916567724323</v>
      </c>
      <c r="Q651" s="49">
        <f t="shared" si="63"/>
        <v>7.446835481064483</v>
      </c>
      <c r="R651" s="50">
        <f t="shared" si="64"/>
        <v>0.30926047526441486</v>
      </c>
      <c r="S651" s="51">
        <f t="shared" si="65"/>
        <v>235.83909957921074</v>
      </c>
    </row>
    <row r="652" spans="1:19" ht="15">
      <c r="A652" s="39">
        <v>2140305</v>
      </c>
      <c r="B652" s="39" t="s">
        <v>227</v>
      </c>
      <c r="C652" s="39" t="s">
        <v>120</v>
      </c>
      <c r="D652" s="44">
        <v>6</v>
      </c>
      <c r="E652" s="47">
        <v>278758.343412</v>
      </c>
      <c r="F652" s="48">
        <v>15780.795955900001</v>
      </c>
      <c r="G652" s="47">
        <v>13848.629940225</v>
      </c>
      <c r="H652" s="47">
        <v>9126450.1785</v>
      </c>
      <c r="I652" s="47">
        <v>88739.816641</v>
      </c>
      <c r="J652" s="48">
        <v>7403.288993</v>
      </c>
      <c r="K652" s="47">
        <v>6496.8465400000005</v>
      </c>
      <c r="L652" s="47">
        <v>5912965.9234</v>
      </c>
      <c r="M652" s="47">
        <v>11367.3</v>
      </c>
      <c r="N652" s="49">
        <f t="shared" si="60"/>
        <v>24.5228280604893</v>
      </c>
      <c r="O652" s="50">
        <f t="shared" si="61"/>
        <v>1.2182866591208996</v>
      </c>
      <c r="P652" s="51">
        <f t="shared" si="62"/>
        <v>802.8687708162889</v>
      </c>
      <c r="Q652" s="49">
        <f t="shared" si="63"/>
        <v>7.806587020752509</v>
      </c>
      <c r="R652" s="50">
        <f t="shared" si="64"/>
        <v>0.5715382315941341</v>
      </c>
      <c r="S652" s="51">
        <f t="shared" si="65"/>
        <v>520.173297388122</v>
      </c>
    </row>
    <row r="653" spans="1:19" ht="15">
      <c r="A653" s="39">
        <v>2140501</v>
      </c>
      <c r="B653" s="39" t="s">
        <v>228</v>
      </c>
      <c r="C653" s="39" t="s">
        <v>115</v>
      </c>
      <c r="D653" s="44">
        <v>1</v>
      </c>
      <c r="E653" s="47">
        <v>201531.54119</v>
      </c>
      <c r="F653" s="48">
        <v>5653.6442151</v>
      </c>
      <c r="G653" s="47">
        <f>IF(C653="Pervious",F653*(1-0.25),F653)</f>
        <v>5653.6442151</v>
      </c>
      <c r="H653" s="47">
        <v>8012165.1912</v>
      </c>
      <c r="I653" s="47">
        <v>125181.6583</v>
      </c>
      <c r="J653" s="48">
        <v>2652.3099408</v>
      </c>
      <c r="K653" s="47">
        <f>IF(C653="Pervious",J653*(1-0.25),J653)</f>
        <v>2652.3099408</v>
      </c>
      <c r="L653" s="47">
        <v>5191028.1459</v>
      </c>
      <c r="M653" s="47">
        <v>31191.648692</v>
      </c>
      <c r="N653" s="49">
        <f t="shared" si="60"/>
        <v>6.461073705337307</v>
      </c>
      <c r="O653" s="50">
        <f t="shared" si="61"/>
        <v>0.1812550619214316</v>
      </c>
      <c r="P653" s="51">
        <f t="shared" si="62"/>
        <v>256.8689225220388</v>
      </c>
      <c r="Q653" s="49">
        <f t="shared" si="63"/>
        <v>4.013306880187659</v>
      </c>
      <c r="R653" s="50">
        <f t="shared" si="64"/>
        <v>0.08503269471229527</v>
      </c>
      <c r="S653" s="51">
        <f t="shared" si="65"/>
        <v>166.42365388115536</v>
      </c>
    </row>
    <row r="654" spans="1:19" ht="15">
      <c r="A654" s="39">
        <v>2140501</v>
      </c>
      <c r="B654" s="39" t="s">
        <v>228</v>
      </c>
      <c r="C654" s="39" t="s">
        <v>116</v>
      </c>
      <c r="D654" s="44">
        <v>2</v>
      </c>
      <c r="E654" s="47">
        <v>503058.60249</v>
      </c>
      <c r="F654" s="48">
        <v>37048.584178</v>
      </c>
      <c r="G654" s="47">
        <f>IF(C654="Pervious",F654*(1-0.25),F654)</f>
        <v>37048.584178</v>
      </c>
      <c r="H654" s="47">
        <v>42212193.972</v>
      </c>
      <c r="I654" s="47">
        <v>317467.37469</v>
      </c>
      <c r="J654" s="48">
        <v>17380.706031</v>
      </c>
      <c r="K654" s="47">
        <f>IF(C654="Pervious",J654*(1-0.25),J654)</f>
        <v>17380.706031</v>
      </c>
      <c r="L654" s="47">
        <v>27348997.653</v>
      </c>
      <c r="M654" s="47">
        <v>13448.021148</v>
      </c>
      <c r="N654" s="49">
        <f t="shared" si="60"/>
        <v>37.407630234491066</v>
      </c>
      <c r="O654" s="50">
        <f t="shared" si="61"/>
        <v>2.7549469003854066</v>
      </c>
      <c r="P654" s="51">
        <f t="shared" si="62"/>
        <v>3138.9149011174654</v>
      </c>
      <c r="Q654" s="49">
        <f t="shared" si="63"/>
        <v>23.606995497416662</v>
      </c>
      <c r="R654" s="50">
        <f t="shared" si="64"/>
        <v>1.292435953194859</v>
      </c>
      <c r="S654" s="51">
        <f t="shared" si="65"/>
        <v>2033.6819337220752</v>
      </c>
    </row>
    <row r="655" spans="1:19" ht="15">
      <c r="A655" s="39">
        <v>2140501</v>
      </c>
      <c r="B655" s="39" t="s">
        <v>228</v>
      </c>
      <c r="C655" s="39" t="s">
        <v>117</v>
      </c>
      <c r="D655" s="44">
        <v>3</v>
      </c>
      <c r="E655" s="47">
        <v>67747.528016</v>
      </c>
      <c r="F655" s="48">
        <v>8327.7542908</v>
      </c>
      <c r="G655" s="47">
        <f>IF(C655="Pervious",F655*(1-0.25),F655)</f>
        <v>8327.7542908</v>
      </c>
      <c r="H655" s="47">
        <v>7250113.2177</v>
      </c>
      <c r="I655" s="47">
        <v>42757.24525</v>
      </c>
      <c r="J655" s="48">
        <v>3906.8226882</v>
      </c>
      <c r="K655" s="47">
        <f>IF(C655="Pervious",J655*(1-0.25),J655)</f>
        <v>3906.8226882</v>
      </c>
      <c r="L655" s="47">
        <v>4697299.778</v>
      </c>
      <c r="M655" s="47">
        <v>3683.4960194</v>
      </c>
      <c r="N655" s="49">
        <f t="shared" si="60"/>
        <v>18.39218168261664</v>
      </c>
      <c r="O655" s="50">
        <f t="shared" si="61"/>
        <v>2.2608289100734518</v>
      </c>
      <c r="P655" s="51">
        <f t="shared" si="62"/>
        <v>1968.2695948402197</v>
      </c>
      <c r="Q655" s="49">
        <f t="shared" si="63"/>
        <v>11.607789183104554</v>
      </c>
      <c r="R655" s="50">
        <f t="shared" si="64"/>
        <v>1.0606289969159184</v>
      </c>
      <c r="S655" s="51">
        <f t="shared" si="65"/>
        <v>1275.2286830936055</v>
      </c>
    </row>
    <row r="656" spans="1:19" ht="15">
      <c r="A656" s="39">
        <v>2140501</v>
      </c>
      <c r="B656" s="39" t="s">
        <v>228</v>
      </c>
      <c r="C656" s="39" t="s">
        <v>118</v>
      </c>
      <c r="D656" s="44">
        <v>4</v>
      </c>
      <c r="E656" s="47">
        <v>34407.377115</v>
      </c>
      <c r="F656" s="48">
        <v>3659.1527141</v>
      </c>
      <c r="G656" s="47">
        <f>IF(C656="Pervious",F656*(1-0.25),F656)</f>
        <v>3659.1527141</v>
      </c>
      <c r="H656" s="47">
        <v>3422077.504</v>
      </c>
      <c r="I656" s="47">
        <v>21114.009014</v>
      </c>
      <c r="J656" s="48">
        <v>1716.6285584</v>
      </c>
      <c r="K656" s="47">
        <f>IF(C656="Pervious",J656*(1-0.25),J656)</f>
        <v>1716.6285584</v>
      </c>
      <c r="L656" s="47">
        <v>2217141.0869</v>
      </c>
      <c r="M656" s="47">
        <v>1324.5999943</v>
      </c>
      <c r="N656" s="49">
        <f t="shared" si="60"/>
        <v>25.975673609437827</v>
      </c>
      <c r="O656" s="50">
        <f t="shared" si="61"/>
        <v>2.7624586515521776</v>
      </c>
      <c r="P656" s="51">
        <f t="shared" si="62"/>
        <v>2583.479932602926</v>
      </c>
      <c r="Q656" s="49">
        <f t="shared" si="63"/>
        <v>15.9399132604994</v>
      </c>
      <c r="R656" s="50">
        <f t="shared" si="64"/>
        <v>1.295959962091931</v>
      </c>
      <c r="S656" s="51">
        <f t="shared" si="65"/>
        <v>1673.8193390010345</v>
      </c>
    </row>
    <row r="657" spans="1:19" ht="15">
      <c r="A657" s="39">
        <v>2140501</v>
      </c>
      <c r="B657" s="39" t="s">
        <v>228</v>
      </c>
      <c r="C657" s="39" t="s">
        <v>119</v>
      </c>
      <c r="D657" s="44">
        <v>5</v>
      </c>
      <c r="E657" s="47">
        <v>60258.758809</v>
      </c>
      <c r="F657" s="48">
        <v>1799.3990861</v>
      </c>
      <c r="G657" s="47">
        <f>IF(C657="Pervious",F657*(1-0.25),F657)</f>
        <v>1349.549314575</v>
      </c>
      <c r="H657" s="47">
        <v>1790614.1795</v>
      </c>
      <c r="I657" s="47">
        <v>38034.668535</v>
      </c>
      <c r="J657" s="48">
        <v>844.15713159</v>
      </c>
      <c r="K657" s="47">
        <f>IF(C657="Pervious",J657*(1-0.25),J657)</f>
        <v>633.1178486924999</v>
      </c>
      <c r="L657" s="47">
        <v>1160126.9298</v>
      </c>
      <c r="M657" s="47">
        <v>3375.4999961</v>
      </c>
      <c r="N657" s="49">
        <f t="shared" si="60"/>
        <v>17.85180236368598</v>
      </c>
      <c r="O657" s="50">
        <f t="shared" si="61"/>
        <v>0.3998072333385419</v>
      </c>
      <c r="P657" s="51">
        <f t="shared" si="62"/>
        <v>530.4737613890825</v>
      </c>
      <c r="Q657" s="49">
        <f t="shared" si="63"/>
        <v>11.267862117892063</v>
      </c>
      <c r="R657" s="50">
        <f t="shared" si="64"/>
        <v>0.18756268683868893</v>
      </c>
      <c r="S657" s="51">
        <f t="shared" si="65"/>
        <v>343.6903958348075</v>
      </c>
    </row>
    <row r="658" spans="1:19" ht="15">
      <c r="A658" s="39">
        <v>2140501</v>
      </c>
      <c r="B658" s="39" t="s">
        <v>228</v>
      </c>
      <c r="C658" s="39" t="s">
        <v>120</v>
      </c>
      <c r="D658" s="44">
        <v>6</v>
      </c>
      <c r="E658" s="47">
        <v>94666.135924</v>
      </c>
      <c r="F658" s="48">
        <v>5458.5518002</v>
      </c>
      <c r="G658" s="47">
        <v>5008.702028675</v>
      </c>
      <c r="H658" s="47">
        <v>5212691.6835</v>
      </c>
      <c r="I658" s="47">
        <v>59148.677549</v>
      </c>
      <c r="J658" s="48">
        <v>2560.78568999</v>
      </c>
      <c r="K658" s="47">
        <v>2349.7464070925</v>
      </c>
      <c r="L658" s="47">
        <v>3377268.0167</v>
      </c>
      <c r="M658" s="47">
        <v>4700.0999904</v>
      </c>
      <c r="N658" s="49">
        <f t="shared" si="60"/>
        <v>20.14130255044712</v>
      </c>
      <c r="O658" s="50">
        <f t="shared" si="61"/>
        <v>1.0656586112859987</v>
      </c>
      <c r="P658" s="51">
        <f t="shared" si="62"/>
        <v>1109.0597421644165</v>
      </c>
      <c r="Q658" s="49">
        <f t="shared" si="63"/>
        <v>12.584557279592296</v>
      </c>
      <c r="R658" s="50">
        <f t="shared" si="64"/>
        <v>0.4999354081598008</v>
      </c>
      <c r="S658" s="51">
        <f t="shared" si="65"/>
        <v>718.5523762469103</v>
      </c>
    </row>
    <row r="659" spans="1:19" ht="15">
      <c r="A659" s="39">
        <v>2140502</v>
      </c>
      <c r="B659" s="39" t="s">
        <v>229</v>
      </c>
      <c r="C659" s="39" t="s">
        <v>115</v>
      </c>
      <c r="D659" s="44">
        <v>1</v>
      </c>
      <c r="E659" s="47">
        <v>253013.57203</v>
      </c>
      <c r="F659" s="48">
        <v>4226.4856055</v>
      </c>
      <c r="G659" s="47">
        <f>IF(C659="Pervious",F659*(1-0.25),F659)</f>
        <v>4226.4856055</v>
      </c>
      <c r="H659" s="47">
        <v>5879212.6678</v>
      </c>
      <c r="I659" s="47">
        <v>163016.48421</v>
      </c>
      <c r="J659" s="48">
        <v>1982.7830263</v>
      </c>
      <c r="K659" s="47">
        <f>IF(C659="Pervious",J659*(1-0.25),J659)</f>
        <v>1982.7830263</v>
      </c>
      <c r="L659" s="47">
        <v>3809102.4967</v>
      </c>
      <c r="M659" s="47">
        <v>39190.643673</v>
      </c>
      <c r="N659" s="49">
        <f t="shared" si="60"/>
        <v>6.4559687802298376</v>
      </c>
      <c r="O659" s="50">
        <f t="shared" si="61"/>
        <v>0.10784425080550017</v>
      </c>
      <c r="P659" s="51">
        <f t="shared" si="62"/>
        <v>150.0157210189029</v>
      </c>
      <c r="Q659" s="49">
        <f t="shared" si="63"/>
        <v>4.159576596143242</v>
      </c>
      <c r="R659" s="50">
        <f t="shared" si="64"/>
        <v>0.050593275345105354</v>
      </c>
      <c r="S659" s="51">
        <f t="shared" si="65"/>
        <v>97.19418054172566</v>
      </c>
    </row>
    <row r="660" spans="1:19" ht="15">
      <c r="A660" s="39">
        <v>2140502</v>
      </c>
      <c r="B660" s="39" t="s">
        <v>229</v>
      </c>
      <c r="C660" s="39" t="s">
        <v>116</v>
      </c>
      <c r="D660" s="44">
        <v>2</v>
      </c>
      <c r="E660" s="47">
        <v>1394662.8578</v>
      </c>
      <c r="F660" s="48">
        <v>56982.478535</v>
      </c>
      <c r="G660" s="47">
        <f>IF(C660="Pervious",F660*(1-0.25),F660)</f>
        <v>56982.478535</v>
      </c>
      <c r="H660" s="47">
        <v>98604994.793</v>
      </c>
      <c r="I660" s="47">
        <v>900283.21863</v>
      </c>
      <c r="J660" s="48">
        <v>26732.349706</v>
      </c>
      <c r="K660" s="47">
        <f>IF(C660="Pervious",J660*(1-0.25),J660)</f>
        <v>26732.349706</v>
      </c>
      <c r="L660" s="47">
        <v>63885515.473</v>
      </c>
      <c r="M660" s="47">
        <v>37908.892463</v>
      </c>
      <c r="N660" s="49">
        <f t="shared" si="60"/>
        <v>36.78986029890547</v>
      </c>
      <c r="O660" s="50">
        <f t="shared" si="61"/>
        <v>1.5031427940190099</v>
      </c>
      <c r="P660" s="51">
        <f t="shared" si="62"/>
        <v>2601.104605977104</v>
      </c>
      <c r="Q660" s="49">
        <f t="shared" si="63"/>
        <v>23.748602508203014</v>
      </c>
      <c r="R660" s="50">
        <f t="shared" si="64"/>
        <v>0.7051735877562613</v>
      </c>
      <c r="S660" s="51">
        <f t="shared" si="65"/>
        <v>1685.2382468138267</v>
      </c>
    </row>
    <row r="661" spans="1:19" ht="15">
      <c r="A661" s="39">
        <v>2140502</v>
      </c>
      <c r="B661" s="39" t="s">
        <v>229</v>
      </c>
      <c r="C661" s="39" t="s">
        <v>117</v>
      </c>
      <c r="D661" s="44">
        <v>3</v>
      </c>
      <c r="E661" s="47">
        <v>186536.39139</v>
      </c>
      <c r="F661" s="48">
        <v>12517.331591</v>
      </c>
      <c r="G661" s="47">
        <f>IF(C661="Pervious",F661*(1-0.25),F661)</f>
        <v>12517.331591</v>
      </c>
      <c r="H661" s="47">
        <v>9608415.1265</v>
      </c>
      <c r="I661" s="47">
        <v>120420.14741</v>
      </c>
      <c r="J661" s="48">
        <v>5872.2908178</v>
      </c>
      <c r="K661" s="47">
        <f>IF(C661="Pervious",J661*(1-0.25),J661)</f>
        <v>5872.2908178</v>
      </c>
      <c r="L661" s="47">
        <v>6225227.7841</v>
      </c>
      <c r="M661" s="47">
        <v>10383.475489</v>
      </c>
      <c r="N661" s="49">
        <f t="shared" si="60"/>
        <v>17.964735563502998</v>
      </c>
      <c r="O661" s="50">
        <f t="shared" si="61"/>
        <v>1.2055049972680683</v>
      </c>
      <c r="P661" s="51">
        <f t="shared" si="62"/>
        <v>925.356364223031</v>
      </c>
      <c r="Q661" s="49">
        <f t="shared" si="63"/>
        <v>11.597287202880207</v>
      </c>
      <c r="R661" s="50">
        <f t="shared" si="64"/>
        <v>0.5655419347809855</v>
      </c>
      <c r="S661" s="51">
        <f t="shared" si="65"/>
        <v>599.53218849458</v>
      </c>
    </row>
    <row r="662" spans="1:19" ht="15">
      <c r="A662" s="39">
        <v>2140502</v>
      </c>
      <c r="B662" s="39" t="s">
        <v>229</v>
      </c>
      <c r="C662" s="39" t="s">
        <v>118</v>
      </c>
      <c r="D662" s="44">
        <v>4</v>
      </c>
      <c r="E662" s="47">
        <v>180910.70919</v>
      </c>
      <c r="F662" s="48">
        <v>10289.298885</v>
      </c>
      <c r="G662" s="47">
        <f>IF(C662="Pervious",F662*(1-0.25),F662)</f>
        <v>10289.298885</v>
      </c>
      <c r="H662" s="47">
        <v>12926516.651</v>
      </c>
      <c r="I662" s="47">
        <v>116337.40919</v>
      </c>
      <c r="J662" s="48">
        <v>4827.047596</v>
      </c>
      <c r="K662" s="47">
        <f>IF(C662="Pervious",J662*(1-0.25),J662)</f>
        <v>4827.047596</v>
      </c>
      <c r="L662" s="47">
        <v>8375003.5305</v>
      </c>
      <c r="M662" s="47">
        <v>7049.2000029</v>
      </c>
      <c r="N662" s="49">
        <f t="shared" si="60"/>
        <v>25.664005719170174</v>
      </c>
      <c r="O662" s="50">
        <f t="shared" si="61"/>
        <v>1.4596406515302505</v>
      </c>
      <c r="P662" s="51">
        <f t="shared" si="62"/>
        <v>1833.7565462296582</v>
      </c>
      <c r="Q662" s="49">
        <f t="shared" si="63"/>
        <v>16.503632914676768</v>
      </c>
      <c r="R662" s="50">
        <f t="shared" si="64"/>
        <v>0.684765305852321</v>
      </c>
      <c r="S662" s="51">
        <f t="shared" si="65"/>
        <v>1188.0785801303086</v>
      </c>
    </row>
    <row r="663" spans="1:19" ht="15">
      <c r="A663" s="39">
        <v>2140502</v>
      </c>
      <c r="B663" s="39" t="s">
        <v>229</v>
      </c>
      <c r="C663" s="39" t="s">
        <v>119</v>
      </c>
      <c r="D663" s="44">
        <v>5</v>
      </c>
      <c r="E663" s="47">
        <v>382208.81106</v>
      </c>
      <c r="F663" s="48">
        <v>6433.7670075</v>
      </c>
      <c r="G663" s="47">
        <f>IF(C663="Pervious",F663*(1-0.25),F663)</f>
        <v>4825.325255625</v>
      </c>
      <c r="H663" s="47">
        <v>8286243.0455</v>
      </c>
      <c r="I663" s="47">
        <v>246069.26609</v>
      </c>
      <c r="J663" s="48">
        <v>3018.2911308</v>
      </c>
      <c r="K663" s="47">
        <f>IF(C663="Pervious",J663*(1-0.25),J663)</f>
        <v>2263.7183480999997</v>
      </c>
      <c r="L663" s="47">
        <v>5368601.3514</v>
      </c>
      <c r="M663" s="47">
        <v>21585.8</v>
      </c>
      <c r="N663" s="49">
        <f t="shared" si="60"/>
        <v>17.70649274337759</v>
      </c>
      <c r="O663" s="50">
        <f t="shared" si="61"/>
        <v>0.22354164569416005</v>
      </c>
      <c r="P663" s="51">
        <f t="shared" si="62"/>
        <v>383.8747253055249</v>
      </c>
      <c r="Q663" s="49">
        <f t="shared" si="63"/>
        <v>11.399589827108562</v>
      </c>
      <c r="R663" s="50">
        <f t="shared" si="64"/>
        <v>0.10487071816193978</v>
      </c>
      <c r="S663" s="51">
        <f t="shared" si="65"/>
        <v>248.709862567058</v>
      </c>
    </row>
    <row r="664" spans="1:19" ht="15">
      <c r="A664" s="39">
        <v>2140502</v>
      </c>
      <c r="B664" s="39" t="s">
        <v>229</v>
      </c>
      <c r="C664" s="39" t="s">
        <v>120</v>
      </c>
      <c r="D664" s="44">
        <v>6</v>
      </c>
      <c r="E664" s="47">
        <v>563119.52025</v>
      </c>
      <c r="F664" s="48">
        <v>16723.0658925</v>
      </c>
      <c r="G664" s="47">
        <v>15114.624140625001</v>
      </c>
      <c r="H664" s="47">
        <v>21212759.6965</v>
      </c>
      <c r="I664" s="47">
        <v>362406.67527999997</v>
      </c>
      <c r="J664" s="48">
        <v>7845.338726800001</v>
      </c>
      <c r="K664" s="47">
        <v>7090.7659441</v>
      </c>
      <c r="L664" s="47">
        <v>13743604.881900001</v>
      </c>
      <c r="M664" s="47">
        <v>28635.0000029</v>
      </c>
      <c r="N664" s="49">
        <f t="shared" si="60"/>
        <v>19.665427630276593</v>
      </c>
      <c r="O664" s="50">
        <f t="shared" si="61"/>
        <v>0.5278374066385288</v>
      </c>
      <c r="P664" s="51">
        <f t="shared" si="62"/>
        <v>740.7983130557599</v>
      </c>
      <c r="Q664" s="49">
        <f t="shared" si="63"/>
        <v>12.656073869156534</v>
      </c>
      <c r="R664" s="50">
        <f t="shared" si="64"/>
        <v>0.24762584052320183</v>
      </c>
      <c r="S664" s="51">
        <f t="shared" si="65"/>
        <v>479.95826368109385</v>
      </c>
    </row>
    <row r="665" spans="1:19" ht="15">
      <c r="A665" s="39">
        <v>2140503</v>
      </c>
      <c r="B665" s="39" t="s">
        <v>230</v>
      </c>
      <c r="C665" s="39" t="s">
        <v>115</v>
      </c>
      <c r="D665" s="44">
        <v>1</v>
      </c>
      <c r="E665" s="47">
        <v>18008.426209</v>
      </c>
      <c r="F665" s="48">
        <v>505.59569899</v>
      </c>
      <c r="G665" s="47">
        <f>IF(C665="Pervious",F665*(1-0.25),F665)</f>
        <v>505.59569899</v>
      </c>
      <c r="H665" s="47">
        <v>849177.16455</v>
      </c>
      <c r="I665" s="47">
        <v>7403.3990777</v>
      </c>
      <c r="J665" s="48">
        <v>237.19152593</v>
      </c>
      <c r="K665" s="47">
        <f>IF(C665="Pervious",J665*(1-0.25),J665)</f>
        <v>237.19152593</v>
      </c>
      <c r="L665" s="47">
        <v>550176.19543</v>
      </c>
      <c r="M665" s="47">
        <v>2773.6719882</v>
      </c>
      <c r="N665" s="49">
        <f t="shared" si="60"/>
        <v>6.492630089503385</v>
      </c>
      <c r="O665" s="50">
        <f t="shared" si="61"/>
        <v>0.1822838825718938</v>
      </c>
      <c r="P665" s="51">
        <f t="shared" si="62"/>
        <v>306.1563040484399</v>
      </c>
      <c r="Q665" s="49">
        <f t="shared" si="63"/>
        <v>2.669168924514576</v>
      </c>
      <c r="R665" s="50">
        <f t="shared" si="64"/>
        <v>0.08551534822397208</v>
      </c>
      <c r="S665" s="51">
        <f t="shared" si="65"/>
        <v>198.35661814757046</v>
      </c>
    </row>
    <row r="666" spans="1:19" ht="15">
      <c r="A666" s="39">
        <v>2140503</v>
      </c>
      <c r="B666" s="39" t="s">
        <v>230</v>
      </c>
      <c r="C666" s="39" t="s">
        <v>116</v>
      </c>
      <c r="D666" s="44">
        <v>2</v>
      </c>
      <c r="E666" s="47">
        <v>197814.10936</v>
      </c>
      <c r="F666" s="48">
        <v>14936.468705</v>
      </c>
      <c r="G666" s="47">
        <f>IF(C666="Pervious",F666*(1-0.25),F666)</f>
        <v>14936.468705</v>
      </c>
      <c r="H666" s="47">
        <v>22239136.8</v>
      </c>
      <c r="I666" s="47">
        <v>81322.863965</v>
      </c>
      <c r="J666" s="48">
        <v>7007.1873855</v>
      </c>
      <c r="K666" s="47">
        <f>IF(C666="Pervious",J666*(1-0.25),J666)</f>
        <v>7007.1873855</v>
      </c>
      <c r="L666" s="47">
        <v>14408587.731</v>
      </c>
      <c r="M666" s="47">
        <v>5348.3710053</v>
      </c>
      <c r="N666" s="49">
        <f t="shared" si="60"/>
        <v>36.98586152007311</v>
      </c>
      <c r="O666" s="50">
        <f t="shared" si="61"/>
        <v>2.792713648735029</v>
      </c>
      <c r="P666" s="51">
        <f t="shared" si="62"/>
        <v>4158.114083327801</v>
      </c>
      <c r="Q666" s="49">
        <f t="shared" si="63"/>
        <v>15.20516506510349</v>
      </c>
      <c r="R666" s="50">
        <f t="shared" si="64"/>
        <v>1.3101535735939385</v>
      </c>
      <c r="S666" s="51">
        <f t="shared" si="65"/>
        <v>2694.0142553165674</v>
      </c>
    </row>
    <row r="667" spans="1:19" ht="15">
      <c r="A667" s="39">
        <v>2140503</v>
      </c>
      <c r="B667" s="39" t="s">
        <v>230</v>
      </c>
      <c r="C667" s="39" t="s">
        <v>117</v>
      </c>
      <c r="D667" s="44">
        <v>3</v>
      </c>
      <c r="E667" s="47">
        <v>26323.692623</v>
      </c>
      <c r="F667" s="48">
        <v>3344.296926</v>
      </c>
      <c r="G667" s="47">
        <f>IF(C667="Pervious",F667*(1-0.25),F667)</f>
        <v>3344.296926</v>
      </c>
      <c r="H667" s="47">
        <v>2538734.6609</v>
      </c>
      <c r="I667" s="47">
        <v>10821.867465</v>
      </c>
      <c r="J667" s="48">
        <v>1568.9193809</v>
      </c>
      <c r="K667" s="47">
        <f>IF(C667="Pervious",J667*(1-0.25),J667)</f>
        <v>1568.9193809</v>
      </c>
      <c r="L667" s="47">
        <v>1644829.1773</v>
      </c>
      <c r="M667" s="47">
        <v>1464.9509679</v>
      </c>
      <c r="N667" s="49">
        <f t="shared" si="60"/>
        <v>17.968992273328357</v>
      </c>
      <c r="O667" s="50">
        <f t="shared" si="61"/>
        <v>2.282872942016642</v>
      </c>
      <c r="P667" s="51">
        <f t="shared" si="62"/>
        <v>1732.9826844233999</v>
      </c>
      <c r="Q667" s="49">
        <f t="shared" si="63"/>
        <v>7.38718749100053</v>
      </c>
      <c r="R667" s="50">
        <f t="shared" si="64"/>
        <v>1.070970575314912</v>
      </c>
      <c r="S667" s="51">
        <f t="shared" si="65"/>
        <v>1122.7878702710811</v>
      </c>
    </row>
    <row r="668" spans="1:19" ht="15">
      <c r="A668" s="39">
        <v>2140503</v>
      </c>
      <c r="B668" s="39" t="s">
        <v>230</v>
      </c>
      <c r="C668" s="39" t="s">
        <v>118</v>
      </c>
      <c r="D668" s="44">
        <v>4</v>
      </c>
      <c r="E668" s="47">
        <v>21677.139706</v>
      </c>
      <c r="F668" s="48">
        <v>2305.2967208</v>
      </c>
      <c r="G668" s="47">
        <f>IF(C668="Pervious",F668*(1-0.25),F668)</f>
        <v>2305.2967208</v>
      </c>
      <c r="H668" s="47">
        <v>2057010.9364</v>
      </c>
      <c r="I668" s="47">
        <v>8911.6347116</v>
      </c>
      <c r="J668" s="48">
        <v>1081.4903055</v>
      </c>
      <c r="K668" s="47">
        <f>IF(C668="Pervious",J668*(1-0.25),J668)</f>
        <v>1081.4903055</v>
      </c>
      <c r="L668" s="47">
        <v>1332723.6037</v>
      </c>
      <c r="M668" s="47">
        <v>834.70000011</v>
      </c>
      <c r="N668" s="49">
        <f t="shared" si="60"/>
        <v>25.969976881685998</v>
      </c>
      <c r="O668" s="50">
        <f t="shared" si="61"/>
        <v>2.761826668858511</v>
      </c>
      <c r="P668" s="51">
        <f t="shared" si="62"/>
        <v>2464.371554006133</v>
      </c>
      <c r="Q668" s="49">
        <f t="shared" si="63"/>
        <v>10.676452270786617</v>
      </c>
      <c r="R668" s="50">
        <f t="shared" si="64"/>
        <v>1.2956634783245202</v>
      </c>
      <c r="S668" s="51">
        <f t="shared" si="65"/>
        <v>1596.6498185268583</v>
      </c>
    </row>
    <row r="669" spans="1:19" ht="15">
      <c r="A669" s="39">
        <v>2140503</v>
      </c>
      <c r="B669" s="39" t="s">
        <v>230</v>
      </c>
      <c r="C669" s="39" t="s">
        <v>119</v>
      </c>
      <c r="D669" s="44">
        <v>5</v>
      </c>
      <c r="E669" s="47">
        <v>51257.620583</v>
      </c>
      <c r="F669" s="48">
        <v>1517.8161506</v>
      </c>
      <c r="G669" s="47">
        <f>IF(C669="Pervious",F669*(1-0.25),F669)</f>
        <v>1138.36211295</v>
      </c>
      <c r="H669" s="47">
        <v>1479169.6551</v>
      </c>
      <c r="I669" s="47">
        <v>21072.392254</v>
      </c>
      <c r="J669" s="48">
        <v>712.05734059</v>
      </c>
      <c r="K669" s="47">
        <f>IF(C669="Pervious",J669*(1-0.25),J669)</f>
        <v>534.0430054425</v>
      </c>
      <c r="L669" s="47">
        <v>958344.10907</v>
      </c>
      <c r="M669" s="47">
        <v>2868.8999998</v>
      </c>
      <c r="N669" s="49">
        <f t="shared" si="60"/>
        <v>17.866645957186844</v>
      </c>
      <c r="O669" s="50">
        <f t="shared" si="61"/>
        <v>0.39679393252792317</v>
      </c>
      <c r="P669" s="51">
        <f t="shared" si="62"/>
        <v>515.5877357883222</v>
      </c>
      <c r="Q669" s="49">
        <f t="shared" si="63"/>
        <v>7.345112152904954</v>
      </c>
      <c r="R669" s="50">
        <f t="shared" si="64"/>
        <v>0.18614904858298645</v>
      </c>
      <c r="S669" s="51">
        <f t="shared" si="65"/>
        <v>334.04583956806067</v>
      </c>
    </row>
    <row r="670" spans="1:19" ht="15">
      <c r="A670" s="39">
        <v>2140503</v>
      </c>
      <c r="B670" s="39" t="s">
        <v>230</v>
      </c>
      <c r="C670" s="39" t="s">
        <v>120</v>
      </c>
      <c r="D670" s="44">
        <v>6</v>
      </c>
      <c r="E670" s="47">
        <v>72934.760289</v>
      </c>
      <c r="F670" s="48">
        <v>3823.1128713999997</v>
      </c>
      <c r="G670" s="47">
        <v>3443.6588337499998</v>
      </c>
      <c r="H670" s="47">
        <v>3536180.5915</v>
      </c>
      <c r="I670" s="47">
        <v>29984.0269656</v>
      </c>
      <c r="J670" s="48">
        <v>1793.54764609</v>
      </c>
      <c r="K670" s="47">
        <v>1615.5333109425</v>
      </c>
      <c r="L670" s="47">
        <v>2291067.71277</v>
      </c>
      <c r="M670" s="47">
        <v>3703.59999991</v>
      </c>
      <c r="N670" s="49">
        <f t="shared" si="60"/>
        <v>19.6929366807356</v>
      </c>
      <c r="O670" s="50">
        <f t="shared" si="61"/>
        <v>0.9298139199248523</v>
      </c>
      <c r="P670" s="51">
        <f t="shared" si="62"/>
        <v>954.7954940020336</v>
      </c>
      <c r="Q670" s="49">
        <f t="shared" si="63"/>
        <v>8.095913966499792</v>
      </c>
      <c r="R670" s="50">
        <f t="shared" si="64"/>
        <v>0.4362062077388915</v>
      </c>
      <c r="S670" s="51">
        <f t="shared" si="65"/>
        <v>618.605603419828</v>
      </c>
    </row>
    <row r="671" spans="1:19" ht="15">
      <c r="A671" s="39">
        <v>2140504</v>
      </c>
      <c r="B671" s="39" t="s">
        <v>231</v>
      </c>
      <c r="C671" s="39" t="s">
        <v>115</v>
      </c>
      <c r="D671" s="44">
        <v>1</v>
      </c>
      <c r="E671" s="47">
        <v>58342.106108</v>
      </c>
      <c r="F671" s="48">
        <v>1648.9997303</v>
      </c>
      <c r="G671" s="47">
        <f>IF(C671="Pervious",F671*(1-0.25),F671)</f>
        <v>1648.9997303</v>
      </c>
      <c r="H671" s="47">
        <v>1989750.6654</v>
      </c>
      <c r="I671" s="47">
        <v>31988.707521</v>
      </c>
      <c r="J671" s="48">
        <v>773.59986066</v>
      </c>
      <c r="K671" s="47">
        <f>IF(C671="Pervious",J671*(1-0.25),J671)</f>
        <v>773.59986066</v>
      </c>
      <c r="L671" s="47">
        <v>1289146.1248</v>
      </c>
      <c r="M671" s="47">
        <v>8984.8397287</v>
      </c>
      <c r="N671" s="49">
        <f t="shared" si="60"/>
        <v>6.493394191733836</v>
      </c>
      <c r="O671" s="50">
        <f t="shared" si="61"/>
        <v>0.18353134614440036</v>
      </c>
      <c r="P671" s="51">
        <f t="shared" si="62"/>
        <v>221.45644502084994</v>
      </c>
      <c r="Q671" s="49">
        <f t="shared" si="63"/>
        <v>3.5602980672898865</v>
      </c>
      <c r="R671" s="50">
        <f t="shared" si="64"/>
        <v>0.08610057430283519</v>
      </c>
      <c r="S671" s="51">
        <f t="shared" si="65"/>
        <v>143.48014697269667</v>
      </c>
    </row>
    <row r="672" spans="1:19" ht="15">
      <c r="A672" s="39">
        <v>2140504</v>
      </c>
      <c r="B672" s="39" t="s">
        <v>231</v>
      </c>
      <c r="C672" s="39" t="s">
        <v>116</v>
      </c>
      <c r="D672" s="44">
        <v>2</v>
      </c>
      <c r="E672" s="47">
        <v>596185.89692</v>
      </c>
      <c r="F672" s="48">
        <v>45345.766604</v>
      </c>
      <c r="G672" s="47">
        <f>IF(C672="Pervious",F672*(1-0.25),F672)</f>
        <v>45345.766604</v>
      </c>
      <c r="H672" s="47">
        <v>44224016.462</v>
      </c>
      <c r="I672" s="47">
        <v>326867.01121</v>
      </c>
      <c r="J672" s="48">
        <v>21273.186455</v>
      </c>
      <c r="K672" s="47">
        <f>IF(C672="Pervious",J672*(1-0.25),J672)</f>
        <v>21273.186455</v>
      </c>
      <c r="L672" s="47">
        <v>28652443.965</v>
      </c>
      <c r="M672" s="47">
        <v>16119.726591</v>
      </c>
      <c r="N672" s="49">
        <f t="shared" si="60"/>
        <v>36.984864076594434</v>
      </c>
      <c r="O672" s="50">
        <f t="shared" si="61"/>
        <v>2.813060528540077</v>
      </c>
      <c r="P672" s="51">
        <f t="shared" si="62"/>
        <v>2743.4718704652996</v>
      </c>
      <c r="Q672" s="49">
        <f t="shared" si="63"/>
        <v>20.27745379952642</v>
      </c>
      <c r="R672" s="50">
        <f t="shared" si="64"/>
        <v>1.3196989623184607</v>
      </c>
      <c r="S672" s="51">
        <f t="shared" si="65"/>
        <v>1777.4770436241326</v>
      </c>
    </row>
    <row r="673" spans="1:19" ht="15">
      <c r="A673" s="39">
        <v>2140504</v>
      </c>
      <c r="B673" s="39" t="s">
        <v>231</v>
      </c>
      <c r="C673" s="39" t="s">
        <v>117</v>
      </c>
      <c r="D673" s="44">
        <v>3</v>
      </c>
      <c r="E673" s="47">
        <v>79320.75697</v>
      </c>
      <c r="F673" s="48">
        <v>10154.095411</v>
      </c>
      <c r="G673" s="47">
        <f>IF(C673="Pervious",F673*(1-0.25),F673)</f>
        <v>10154.095411</v>
      </c>
      <c r="H673" s="47">
        <v>3885604.4506</v>
      </c>
      <c r="I673" s="47">
        <v>43488.770414</v>
      </c>
      <c r="J673" s="48">
        <v>4763.6192117</v>
      </c>
      <c r="K673" s="47">
        <f>IF(C673="Pervious",J673*(1-0.25),J673)</f>
        <v>4763.6192117</v>
      </c>
      <c r="L673" s="47">
        <v>2517457.09</v>
      </c>
      <c r="M673" s="47">
        <v>4415.2898964</v>
      </c>
      <c r="N673" s="49">
        <f t="shared" si="60"/>
        <v>17.9650167556776</v>
      </c>
      <c r="O673" s="50">
        <f t="shared" si="61"/>
        <v>2.2997573543877894</v>
      </c>
      <c r="P673" s="51">
        <f t="shared" si="62"/>
        <v>880.0338237740906</v>
      </c>
      <c r="Q673" s="49">
        <f t="shared" si="63"/>
        <v>9.84958438390614</v>
      </c>
      <c r="R673" s="50">
        <f t="shared" si="64"/>
        <v>1.0788916070004848</v>
      </c>
      <c r="S673" s="51">
        <f t="shared" si="65"/>
        <v>570.1680181979908</v>
      </c>
    </row>
    <row r="674" spans="1:19" ht="15">
      <c r="A674" s="39">
        <v>2140504</v>
      </c>
      <c r="B674" s="39" t="s">
        <v>231</v>
      </c>
      <c r="C674" s="39" t="s">
        <v>118</v>
      </c>
      <c r="D674" s="44">
        <v>4</v>
      </c>
      <c r="E674" s="47">
        <v>72339.972741</v>
      </c>
      <c r="F674" s="48">
        <v>7722.1117191</v>
      </c>
      <c r="G674" s="47">
        <f>IF(C674="Pervious",F674*(1-0.25),F674)</f>
        <v>7722.1117191</v>
      </c>
      <c r="H674" s="47">
        <v>5370904.835</v>
      </c>
      <c r="I674" s="47">
        <v>39753.840257</v>
      </c>
      <c r="J674" s="48">
        <v>3622.6958927</v>
      </c>
      <c r="K674" s="47">
        <f>IF(C674="Pervious",J674*(1-0.25),J674)</f>
        <v>3622.6958927</v>
      </c>
      <c r="L674" s="47">
        <v>3479773.2575</v>
      </c>
      <c r="M674" s="47">
        <v>2785.2999997</v>
      </c>
      <c r="N674" s="49">
        <f t="shared" si="60"/>
        <v>25.97205785688853</v>
      </c>
      <c r="O674" s="50">
        <f t="shared" si="61"/>
        <v>2.7724524180274064</v>
      </c>
      <c r="P674" s="51">
        <f t="shared" si="62"/>
        <v>1928.303893863674</v>
      </c>
      <c r="Q674" s="49">
        <f t="shared" si="63"/>
        <v>14.272731935978825</v>
      </c>
      <c r="R674" s="50">
        <f t="shared" si="64"/>
        <v>1.3006483657380514</v>
      </c>
      <c r="S674" s="51">
        <f t="shared" si="65"/>
        <v>1249.3351731859404</v>
      </c>
    </row>
    <row r="675" spans="1:19" ht="15">
      <c r="A675" s="39">
        <v>2140504</v>
      </c>
      <c r="B675" s="39" t="s">
        <v>231</v>
      </c>
      <c r="C675" s="39" t="s">
        <v>119</v>
      </c>
      <c r="D675" s="44">
        <v>5</v>
      </c>
      <c r="E675" s="47">
        <v>149447.52736</v>
      </c>
      <c r="F675" s="48">
        <v>4442.8495782</v>
      </c>
      <c r="G675" s="47">
        <f>IF(C675="Pervious",F675*(1-0.25),F675)</f>
        <v>3332.13718365</v>
      </c>
      <c r="H675" s="47">
        <v>3378287.7456</v>
      </c>
      <c r="I675" s="47">
        <v>82090.531361</v>
      </c>
      <c r="J675" s="48">
        <v>2084.2864626</v>
      </c>
      <c r="K675" s="47">
        <f>IF(C675="Pervious",J675*(1-0.25),J675)</f>
        <v>1563.21484695</v>
      </c>
      <c r="L675" s="47">
        <v>2188769.9958</v>
      </c>
      <c r="M675" s="47">
        <v>8363.7999992</v>
      </c>
      <c r="N675" s="49">
        <f t="shared" si="60"/>
        <v>17.868376500429793</v>
      </c>
      <c r="O675" s="50">
        <f t="shared" si="61"/>
        <v>0.39839991199798175</v>
      </c>
      <c r="P675" s="51">
        <f t="shared" si="62"/>
        <v>403.9178060119962</v>
      </c>
      <c r="Q675" s="49">
        <f t="shared" si="63"/>
        <v>9.814980196663237</v>
      </c>
      <c r="R675" s="50">
        <f t="shared" si="64"/>
        <v>0.18690246623538606</v>
      </c>
      <c r="S675" s="51">
        <f t="shared" si="65"/>
        <v>261.695640260331</v>
      </c>
    </row>
    <row r="676" spans="1:19" ht="15">
      <c r="A676" s="39">
        <v>2140504</v>
      </c>
      <c r="B676" s="39" t="s">
        <v>231</v>
      </c>
      <c r="C676" s="39" t="s">
        <v>120</v>
      </c>
      <c r="D676" s="44">
        <v>6</v>
      </c>
      <c r="E676" s="47">
        <v>221787.500101</v>
      </c>
      <c r="F676" s="48">
        <v>12164.9612973</v>
      </c>
      <c r="G676" s="47">
        <v>11054.248902750001</v>
      </c>
      <c r="H676" s="47">
        <v>8749192.5806</v>
      </c>
      <c r="I676" s="47">
        <v>121844.371618</v>
      </c>
      <c r="J676" s="48">
        <v>5706.982355300001</v>
      </c>
      <c r="K676" s="47">
        <v>5185.91073965</v>
      </c>
      <c r="L676" s="47">
        <v>5668543.2533</v>
      </c>
      <c r="M676" s="47">
        <v>11149.099998900001</v>
      </c>
      <c r="N676" s="49">
        <f t="shared" si="60"/>
        <v>19.892861318212425</v>
      </c>
      <c r="O676" s="50">
        <f t="shared" si="61"/>
        <v>0.9914924885273827</v>
      </c>
      <c r="P676" s="51">
        <f t="shared" si="62"/>
        <v>784.7442915987137</v>
      </c>
      <c r="Q676" s="49">
        <f t="shared" si="63"/>
        <v>10.92862846597676</v>
      </c>
      <c r="R676" s="50">
        <f t="shared" si="64"/>
        <v>0.46514164732235386</v>
      </c>
      <c r="S676" s="51">
        <f t="shared" si="65"/>
        <v>508.430568732837</v>
      </c>
    </row>
    <row r="677" spans="1:19" ht="15">
      <c r="A677" s="39">
        <v>2140505</v>
      </c>
      <c r="B677" s="39" t="s">
        <v>232</v>
      </c>
      <c r="C677" s="39" t="s">
        <v>115</v>
      </c>
      <c r="D677" s="44">
        <v>1</v>
      </c>
      <c r="E677" s="47">
        <v>36036.766183</v>
      </c>
      <c r="F677" s="48">
        <v>1011.7571975</v>
      </c>
      <c r="G677" s="47">
        <f>IF(C677="Pervious",F677*(1-0.25),F677)</f>
        <v>1011.7571975</v>
      </c>
      <c r="H677" s="47">
        <v>1414424.5209</v>
      </c>
      <c r="I677" s="47">
        <v>12665.907076</v>
      </c>
      <c r="J677" s="48">
        <v>474.64848699</v>
      </c>
      <c r="K677" s="47">
        <f>IF(C677="Pervious",J677*(1-0.25),J677)</f>
        <v>474.64848699</v>
      </c>
      <c r="L677" s="47">
        <v>916396.17045</v>
      </c>
      <c r="M677" s="47">
        <v>5550.186992</v>
      </c>
      <c r="N677" s="49">
        <f t="shared" si="60"/>
        <v>6.492892263799965</v>
      </c>
      <c r="O677" s="50">
        <f t="shared" si="61"/>
        <v>0.18229245230085753</v>
      </c>
      <c r="P677" s="51">
        <f t="shared" si="62"/>
        <v>254.84267880320814</v>
      </c>
      <c r="Q677" s="49">
        <f t="shared" si="63"/>
        <v>2.282068531070493</v>
      </c>
      <c r="R677" s="50">
        <f t="shared" si="64"/>
        <v>0.08551936856796986</v>
      </c>
      <c r="S677" s="51">
        <f t="shared" si="65"/>
        <v>165.11086415122352</v>
      </c>
    </row>
    <row r="678" spans="1:19" ht="15">
      <c r="A678" s="39">
        <v>2140505</v>
      </c>
      <c r="B678" s="39" t="s">
        <v>232</v>
      </c>
      <c r="C678" s="39" t="s">
        <v>116</v>
      </c>
      <c r="D678" s="44">
        <v>2</v>
      </c>
      <c r="E678" s="47">
        <v>119914.26907</v>
      </c>
      <c r="F678" s="48">
        <v>9057.6660406</v>
      </c>
      <c r="G678" s="47">
        <f>IF(C678="Pervious",F678*(1-0.25),F678)</f>
        <v>9057.6660406</v>
      </c>
      <c r="H678" s="47">
        <v>15072394.58</v>
      </c>
      <c r="I678" s="47">
        <v>42146.483997</v>
      </c>
      <c r="J678" s="48">
        <v>4249.2482311</v>
      </c>
      <c r="K678" s="47">
        <f>IF(C678="Pervious",J678*(1-0.25),J678)</f>
        <v>4249.2482311</v>
      </c>
      <c r="L678" s="47">
        <v>9765303.4633</v>
      </c>
      <c r="M678" s="47">
        <v>3242.693034</v>
      </c>
      <c r="N678" s="49">
        <f t="shared" si="60"/>
        <v>36.97983984690671</v>
      </c>
      <c r="O678" s="50">
        <f t="shared" si="61"/>
        <v>2.7932542320933114</v>
      </c>
      <c r="P678" s="51">
        <f t="shared" si="62"/>
        <v>4648.11020406935</v>
      </c>
      <c r="Q678" s="49">
        <f t="shared" si="63"/>
        <v>12.997370875099614</v>
      </c>
      <c r="R678" s="50">
        <f t="shared" si="64"/>
        <v>1.3104071790163783</v>
      </c>
      <c r="S678" s="51">
        <f t="shared" si="65"/>
        <v>3011.4794588663494</v>
      </c>
    </row>
    <row r="679" spans="1:19" ht="15">
      <c r="A679" s="39">
        <v>2140505</v>
      </c>
      <c r="B679" s="39" t="s">
        <v>232</v>
      </c>
      <c r="C679" s="39" t="s">
        <v>117</v>
      </c>
      <c r="D679" s="44">
        <v>3</v>
      </c>
      <c r="E679" s="47">
        <v>15954.522016</v>
      </c>
      <c r="F679" s="48">
        <v>2027.9056649</v>
      </c>
      <c r="G679" s="47">
        <f>IF(C679="Pervious",F679*(1-0.25),F679)</f>
        <v>2027.9056649</v>
      </c>
      <c r="H679" s="47">
        <v>1587051.0295</v>
      </c>
      <c r="I679" s="47">
        <v>5607.5645711</v>
      </c>
      <c r="J679" s="48">
        <v>951.3570627</v>
      </c>
      <c r="K679" s="47">
        <f>IF(C679="Pervious",J679*(1-0.25),J679)</f>
        <v>951.3570627</v>
      </c>
      <c r="L679" s="47">
        <v>1028239.7288</v>
      </c>
      <c r="M679" s="47">
        <v>888.19299071</v>
      </c>
      <c r="N679" s="49">
        <f t="shared" si="60"/>
        <v>17.96290016119846</v>
      </c>
      <c r="O679" s="50">
        <f t="shared" si="61"/>
        <v>2.2831813424680836</v>
      </c>
      <c r="P679" s="51">
        <f t="shared" si="62"/>
        <v>1786.831292410166</v>
      </c>
      <c r="Q679" s="49">
        <f t="shared" si="63"/>
        <v>6.313452852873167</v>
      </c>
      <c r="R679" s="50">
        <f t="shared" si="64"/>
        <v>1.0711152560881034</v>
      </c>
      <c r="S679" s="51">
        <f t="shared" si="65"/>
        <v>1157.6760226153665</v>
      </c>
    </row>
    <row r="680" spans="1:19" ht="15">
      <c r="A680" s="39">
        <v>2140505</v>
      </c>
      <c r="B680" s="39" t="s">
        <v>232</v>
      </c>
      <c r="C680" s="39" t="s">
        <v>118</v>
      </c>
      <c r="D680" s="44">
        <v>4</v>
      </c>
      <c r="E680" s="47">
        <v>6279.4185148</v>
      </c>
      <c r="F680" s="48">
        <v>667.79646112</v>
      </c>
      <c r="G680" s="47">
        <f>IF(C680="Pervious",F680*(1-0.25),F680)</f>
        <v>667.79646112</v>
      </c>
      <c r="H680" s="47">
        <v>728601.71769</v>
      </c>
      <c r="I680" s="47">
        <v>2207.0385283</v>
      </c>
      <c r="J680" s="48">
        <v>313.28522363</v>
      </c>
      <c r="K680" s="47">
        <f>IF(C680="Pervious",J680*(1-0.25),J680)</f>
        <v>313.28522363</v>
      </c>
      <c r="L680" s="47">
        <v>472056.17126</v>
      </c>
      <c r="M680" s="47">
        <v>241.79999847</v>
      </c>
      <c r="N680" s="49">
        <f t="shared" si="60"/>
        <v>25.969472930245217</v>
      </c>
      <c r="O680" s="50">
        <f t="shared" si="61"/>
        <v>2.7617719824049263</v>
      </c>
      <c r="P680" s="51">
        <f t="shared" si="62"/>
        <v>3013.241200580062</v>
      </c>
      <c r="Q680" s="49">
        <f t="shared" si="63"/>
        <v>9.127537395637438</v>
      </c>
      <c r="R680" s="50">
        <f t="shared" si="64"/>
        <v>1.2956378230451857</v>
      </c>
      <c r="S680" s="51">
        <f t="shared" si="65"/>
        <v>1952.2587851404298</v>
      </c>
    </row>
    <row r="681" spans="1:19" ht="15">
      <c r="A681" s="39">
        <v>2140505</v>
      </c>
      <c r="B681" s="39" t="s">
        <v>232</v>
      </c>
      <c r="C681" s="39" t="s">
        <v>119</v>
      </c>
      <c r="D681" s="44">
        <v>5</v>
      </c>
      <c r="E681" s="47">
        <v>12383.853052</v>
      </c>
      <c r="F681" s="48">
        <v>366.56056207</v>
      </c>
      <c r="G681" s="47">
        <f>IF(C681="Pervious",F681*(1-0.25),F681)</f>
        <v>274.9204215525</v>
      </c>
      <c r="H681" s="47">
        <v>437101.81648</v>
      </c>
      <c r="I681" s="47">
        <v>4352.5751231</v>
      </c>
      <c r="J681" s="48">
        <v>171.96558285</v>
      </c>
      <c r="K681" s="47">
        <f>IF(C681="Pervious",J681*(1-0.25),J681)</f>
        <v>128.9741871375</v>
      </c>
      <c r="L681" s="47">
        <v>283195.33831</v>
      </c>
      <c r="M681" s="47">
        <v>693.1</v>
      </c>
      <c r="N681" s="49">
        <f t="shared" si="60"/>
        <v>17.86733956427644</v>
      </c>
      <c r="O681" s="50">
        <f t="shared" si="61"/>
        <v>0.3966533278783725</v>
      </c>
      <c r="P681" s="51">
        <f t="shared" si="62"/>
        <v>630.6475493868128</v>
      </c>
      <c r="Q681" s="49">
        <f t="shared" si="63"/>
        <v>6.2798659978358105</v>
      </c>
      <c r="R681" s="50">
        <f t="shared" si="64"/>
        <v>0.18608308633314094</v>
      </c>
      <c r="S681" s="51">
        <f t="shared" si="65"/>
        <v>408.5923219016015</v>
      </c>
    </row>
    <row r="682" spans="1:19" ht="15">
      <c r="A682" s="39">
        <v>2140505</v>
      </c>
      <c r="B682" s="39" t="s">
        <v>232</v>
      </c>
      <c r="C682" s="39" t="s">
        <v>120</v>
      </c>
      <c r="D682" s="44">
        <v>6</v>
      </c>
      <c r="E682" s="47">
        <v>18663.271566800002</v>
      </c>
      <c r="F682" s="48">
        <v>1034.35702319</v>
      </c>
      <c r="G682" s="47">
        <v>942.7168826725</v>
      </c>
      <c r="H682" s="47">
        <v>1165703.5341699999</v>
      </c>
      <c r="I682" s="47">
        <v>6559.613651400001</v>
      </c>
      <c r="J682" s="48">
        <v>485.25080648000005</v>
      </c>
      <c r="K682" s="47">
        <v>442.2594107675</v>
      </c>
      <c r="L682" s="47">
        <v>755251.50957</v>
      </c>
      <c r="M682" s="47">
        <v>934.89999847</v>
      </c>
      <c r="N682" s="49">
        <f t="shared" si="60"/>
        <v>19.962853350457983</v>
      </c>
      <c r="O682" s="50">
        <f t="shared" si="61"/>
        <v>1.0083611982193739</v>
      </c>
      <c r="P682" s="51">
        <f t="shared" si="62"/>
        <v>1246.8751054419924</v>
      </c>
      <c r="Q682" s="49">
        <f t="shared" si="63"/>
        <v>7.016380000144467</v>
      </c>
      <c r="R682" s="50">
        <f t="shared" si="64"/>
        <v>0.47305531232353687</v>
      </c>
      <c r="S682" s="51">
        <f t="shared" si="65"/>
        <v>807.8420267472438</v>
      </c>
    </row>
    <row r="683" spans="1:19" ht="15">
      <c r="A683" s="39">
        <v>2140506</v>
      </c>
      <c r="B683" s="39" t="s">
        <v>233</v>
      </c>
      <c r="C683" s="39" t="s">
        <v>115</v>
      </c>
      <c r="D683" s="44">
        <v>1</v>
      </c>
      <c r="E683" s="47">
        <v>95770.491122</v>
      </c>
      <c r="F683" s="48">
        <v>2694.6948449</v>
      </c>
      <c r="G683" s="47">
        <f>IF(C683="Pervious",F683*(1-0.25),F683)</f>
        <v>2694.6948449</v>
      </c>
      <c r="H683" s="47">
        <v>2852231.3396</v>
      </c>
      <c r="I683" s="47">
        <v>42258.731278</v>
      </c>
      <c r="J683" s="48">
        <v>1264.1697377</v>
      </c>
      <c r="K683" s="47">
        <f>IF(C683="Pervious",J683*(1-0.25),J683)</f>
        <v>1264.1697377</v>
      </c>
      <c r="L683" s="47">
        <v>1847941.575</v>
      </c>
      <c r="M683" s="47">
        <v>14750.138175</v>
      </c>
      <c r="N683" s="49">
        <f t="shared" si="60"/>
        <v>6.492853828604898</v>
      </c>
      <c r="O683" s="50">
        <f t="shared" si="61"/>
        <v>0.18268946452767723</v>
      </c>
      <c r="P683" s="51">
        <f t="shared" si="62"/>
        <v>193.36980479506593</v>
      </c>
      <c r="Q683" s="49">
        <f t="shared" si="63"/>
        <v>2.864971892237884</v>
      </c>
      <c r="R683" s="50">
        <f t="shared" si="64"/>
        <v>0.08570562002209854</v>
      </c>
      <c r="S683" s="51">
        <f t="shared" si="65"/>
        <v>125.28300095059957</v>
      </c>
    </row>
    <row r="684" spans="1:19" ht="15">
      <c r="A684" s="39">
        <v>2140506</v>
      </c>
      <c r="B684" s="39" t="s">
        <v>233</v>
      </c>
      <c r="C684" s="39" t="s">
        <v>116</v>
      </c>
      <c r="D684" s="44">
        <v>2</v>
      </c>
      <c r="E684" s="47">
        <v>67231.375514</v>
      </c>
      <c r="F684" s="48">
        <v>5079.0243613</v>
      </c>
      <c r="G684" s="47">
        <f>IF(C684="Pervious",F684*(1-0.25),F684)</f>
        <v>5079.0243613</v>
      </c>
      <c r="H684" s="47">
        <v>7306420.5125</v>
      </c>
      <c r="I684" s="47">
        <v>28530.312611</v>
      </c>
      <c r="J684" s="48">
        <v>2382.7369199</v>
      </c>
      <c r="K684" s="47">
        <f>IF(C684="Pervious",J684*(1-0.25),J684)</f>
        <v>2382.7369199</v>
      </c>
      <c r="L684" s="47">
        <v>4733780.897</v>
      </c>
      <c r="M684" s="47">
        <v>1818.0470016</v>
      </c>
      <c r="N684" s="49">
        <f t="shared" si="60"/>
        <v>36.97999856705135</v>
      </c>
      <c r="O684" s="50">
        <f t="shared" si="61"/>
        <v>2.7936705469276246</v>
      </c>
      <c r="P684" s="51">
        <f t="shared" si="62"/>
        <v>4018.829274529137</v>
      </c>
      <c r="Q684" s="49">
        <f t="shared" si="63"/>
        <v>15.692835545996042</v>
      </c>
      <c r="R684" s="50">
        <f t="shared" si="64"/>
        <v>1.3106024859660041</v>
      </c>
      <c r="S684" s="51">
        <f t="shared" si="65"/>
        <v>2603.772560794063</v>
      </c>
    </row>
    <row r="685" spans="1:19" ht="15">
      <c r="A685" s="39">
        <v>2140506</v>
      </c>
      <c r="B685" s="39" t="s">
        <v>233</v>
      </c>
      <c r="C685" s="39" t="s">
        <v>117</v>
      </c>
      <c r="D685" s="44">
        <v>3</v>
      </c>
      <c r="E685" s="47">
        <v>8945.4531617</v>
      </c>
      <c r="F685" s="48">
        <v>1137.1780015</v>
      </c>
      <c r="G685" s="47">
        <f>IF(C685="Pervious",F685*(1-0.25),F685)</f>
        <v>1137.1780015</v>
      </c>
      <c r="H685" s="47">
        <v>523724.34564</v>
      </c>
      <c r="I685" s="47">
        <v>3796.090025</v>
      </c>
      <c r="J685" s="48">
        <v>533.48749995</v>
      </c>
      <c r="K685" s="47">
        <f>IF(C685="Pervious",J685*(1-0.25),J685)</f>
        <v>533.48749995</v>
      </c>
      <c r="L685" s="47">
        <v>339317.49459</v>
      </c>
      <c r="M685" s="47">
        <v>497.97599432</v>
      </c>
      <c r="N685" s="49">
        <f t="shared" si="60"/>
        <v>17.96362327448186</v>
      </c>
      <c r="O685" s="50">
        <f t="shared" si="61"/>
        <v>2.283600041911354</v>
      </c>
      <c r="P685" s="51">
        <f t="shared" si="62"/>
        <v>1051.7060091524293</v>
      </c>
      <c r="Q685" s="49">
        <f t="shared" si="63"/>
        <v>7.623038195211932</v>
      </c>
      <c r="R685" s="50">
        <f t="shared" si="64"/>
        <v>1.0713116817578565</v>
      </c>
      <c r="S685" s="51">
        <f t="shared" si="65"/>
        <v>681.3932769055413</v>
      </c>
    </row>
    <row r="686" spans="1:19" ht="15">
      <c r="A686" s="39">
        <v>2140506</v>
      </c>
      <c r="B686" s="39" t="s">
        <v>233</v>
      </c>
      <c r="C686" s="39" t="s">
        <v>118</v>
      </c>
      <c r="D686" s="44">
        <v>4</v>
      </c>
      <c r="E686" s="47">
        <v>4482.4002364</v>
      </c>
      <c r="F686" s="48">
        <v>477.03450064</v>
      </c>
      <c r="G686" s="47">
        <f>IF(C686="Pervious",F686*(1-0.25),F686)</f>
        <v>477.03450064</v>
      </c>
      <c r="H686" s="47">
        <v>450521.82253</v>
      </c>
      <c r="I686" s="47">
        <v>1920.5476819</v>
      </c>
      <c r="J686" s="48">
        <v>223.79253098</v>
      </c>
      <c r="K686" s="47">
        <f>IF(C686="Pervious",J686*(1-0.25),J686)</f>
        <v>223.79253098</v>
      </c>
      <c r="L686" s="47">
        <v>291890.07032</v>
      </c>
      <c r="M686" s="47">
        <v>172.60000229</v>
      </c>
      <c r="N686" s="49">
        <f t="shared" si="60"/>
        <v>25.96987356274038</v>
      </c>
      <c r="O686" s="50">
        <f t="shared" si="61"/>
        <v>2.763815146644631</v>
      </c>
      <c r="P686" s="51">
        <f t="shared" si="62"/>
        <v>2610.2075118923804</v>
      </c>
      <c r="Q686" s="49">
        <f t="shared" si="63"/>
        <v>11.127159075427612</v>
      </c>
      <c r="R686" s="50">
        <f t="shared" si="64"/>
        <v>1.296596338417117</v>
      </c>
      <c r="S686" s="51">
        <f t="shared" si="65"/>
        <v>1691.1359585590885</v>
      </c>
    </row>
    <row r="687" spans="1:19" ht="15">
      <c r="A687" s="39">
        <v>2140506</v>
      </c>
      <c r="B687" s="39" t="s">
        <v>233</v>
      </c>
      <c r="C687" s="39" t="s">
        <v>119</v>
      </c>
      <c r="D687" s="44">
        <v>5</v>
      </c>
      <c r="E687" s="47">
        <v>3309.0435185</v>
      </c>
      <c r="F687" s="48">
        <v>97.94373131</v>
      </c>
      <c r="G687" s="47">
        <f>IF(C687="Pervious",F687*(1-0.25),F687)</f>
        <v>73.45779848250001</v>
      </c>
      <c r="H687" s="47">
        <v>99566.80078</v>
      </c>
      <c r="I687" s="47">
        <v>1227.7415807</v>
      </c>
      <c r="J687" s="48">
        <v>45.948616912</v>
      </c>
      <c r="K687" s="47">
        <f>IF(C687="Pervious",J687*(1-0.25),J687)</f>
        <v>34.461462684</v>
      </c>
      <c r="L687" s="47">
        <v>64508.663128</v>
      </c>
      <c r="M687" s="47">
        <v>185.19999695</v>
      </c>
      <c r="N687" s="49">
        <f t="shared" si="60"/>
        <v>17.86740590170404</v>
      </c>
      <c r="O687" s="50">
        <f t="shared" si="61"/>
        <v>0.3966403871071986</v>
      </c>
      <c r="P687" s="51">
        <f t="shared" si="62"/>
        <v>537.617723648672</v>
      </c>
      <c r="Q687" s="49">
        <f t="shared" si="63"/>
        <v>6.629274303019906</v>
      </c>
      <c r="R687" s="50">
        <f t="shared" si="64"/>
        <v>0.18607701539705665</v>
      </c>
      <c r="S687" s="51">
        <f t="shared" si="65"/>
        <v>348.3189211143235</v>
      </c>
    </row>
    <row r="688" spans="1:19" ht="15">
      <c r="A688" s="39">
        <v>2140506</v>
      </c>
      <c r="B688" s="39" t="s">
        <v>233</v>
      </c>
      <c r="C688" s="39" t="s">
        <v>120</v>
      </c>
      <c r="D688" s="44">
        <v>6</v>
      </c>
      <c r="E688" s="47">
        <v>7791.4437548999995</v>
      </c>
      <c r="F688" s="48">
        <v>574.97823195</v>
      </c>
      <c r="G688" s="47">
        <v>550.4922991225</v>
      </c>
      <c r="H688" s="47">
        <v>550088.62331</v>
      </c>
      <c r="I688" s="47">
        <v>3148.2892626000003</v>
      </c>
      <c r="J688" s="48">
        <v>269.741147892</v>
      </c>
      <c r="K688" s="47">
        <v>258.253993664</v>
      </c>
      <c r="L688" s="47">
        <v>356398.733448</v>
      </c>
      <c r="M688" s="47">
        <v>357.79999924000003</v>
      </c>
      <c r="N688" s="49">
        <f t="shared" si="60"/>
        <v>21.775974766488932</v>
      </c>
      <c r="O688" s="50">
        <f t="shared" si="61"/>
        <v>1.538547513392387</v>
      </c>
      <c r="P688" s="51">
        <f t="shared" si="62"/>
        <v>1537.4192970330873</v>
      </c>
      <c r="Q688" s="49">
        <f t="shared" si="63"/>
        <v>8.799019757650237</v>
      </c>
      <c r="R688" s="50">
        <f t="shared" si="64"/>
        <v>0.7217831028858445</v>
      </c>
      <c r="S688" s="51">
        <f t="shared" si="65"/>
        <v>996.0836618362871</v>
      </c>
    </row>
    <row r="689" spans="1:19" ht="15">
      <c r="A689" s="39">
        <v>2140507</v>
      </c>
      <c r="B689" s="39" t="s">
        <v>234</v>
      </c>
      <c r="C689" s="39" t="s">
        <v>115</v>
      </c>
      <c r="D689" s="44">
        <v>1</v>
      </c>
      <c r="E689" s="47">
        <v>6211.8455592</v>
      </c>
      <c r="F689" s="48">
        <v>174.4011386</v>
      </c>
      <c r="G689" s="47">
        <f>IF(C689="Pervious",F689*(1-0.25),F689)</f>
        <v>174.4011386</v>
      </c>
      <c r="H689" s="47">
        <v>349270.12041</v>
      </c>
      <c r="I689" s="47">
        <v>1449.5900679</v>
      </c>
      <c r="J689" s="48">
        <v>81.817294474</v>
      </c>
      <c r="K689" s="47">
        <f>IF(C689="Pervious",J689*(1-0.25),J689)</f>
        <v>81.817294474</v>
      </c>
      <c r="L689" s="47">
        <v>226289.7709</v>
      </c>
      <c r="M689" s="47">
        <v>956.74201558</v>
      </c>
      <c r="N689" s="49">
        <f t="shared" si="60"/>
        <v>6.492706976430036</v>
      </c>
      <c r="O689" s="50">
        <f t="shared" si="61"/>
        <v>0.18228648450677043</v>
      </c>
      <c r="P689" s="51">
        <f t="shared" si="62"/>
        <v>365.06196521354195</v>
      </c>
      <c r="Q689" s="49">
        <f t="shared" si="63"/>
        <v>1.5151316073656738</v>
      </c>
      <c r="R689" s="50">
        <f t="shared" si="64"/>
        <v>0.08551656887818435</v>
      </c>
      <c r="S689" s="51">
        <f t="shared" si="65"/>
        <v>236.5212013426814</v>
      </c>
    </row>
    <row r="690" spans="1:19" ht="15">
      <c r="A690" s="39">
        <v>2140507</v>
      </c>
      <c r="B690" s="39" t="s">
        <v>234</v>
      </c>
      <c r="C690" s="39" t="s">
        <v>116</v>
      </c>
      <c r="D690" s="44">
        <v>2</v>
      </c>
      <c r="E690" s="47">
        <v>5691.2269781</v>
      </c>
      <c r="F690" s="48">
        <v>429.94235375</v>
      </c>
      <c r="G690" s="47">
        <f>IF(C690="Pervious",F690*(1-0.25),F690)</f>
        <v>429.94235375</v>
      </c>
      <c r="H690" s="47">
        <v>1063747.3984</v>
      </c>
      <c r="I690" s="47">
        <v>1328.0990364</v>
      </c>
      <c r="J690" s="48">
        <v>201.70006026</v>
      </c>
      <c r="K690" s="47">
        <f>IF(C690="Pervious",J690*(1-0.25),J690)</f>
        <v>201.70006026</v>
      </c>
      <c r="L690" s="47">
        <v>689194.81234</v>
      </c>
      <c r="M690" s="47">
        <v>153.91100072</v>
      </c>
      <c r="N690" s="49">
        <f t="shared" si="60"/>
        <v>36.97738921504168</v>
      </c>
      <c r="O690" s="50">
        <f t="shared" si="61"/>
        <v>2.793447848033718</v>
      </c>
      <c r="P690" s="51">
        <f t="shared" si="62"/>
        <v>6911.444883236154</v>
      </c>
      <c r="Q690" s="49">
        <f t="shared" si="63"/>
        <v>8.629006569947016</v>
      </c>
      <c r="R690" s="50">
        <f t="shared" si="64"/>
        <v>1.310498010645382</v>
      </c>
      <c r="S690" s="51">
        <f t="shared" si="65"/>
        <v>4477.87883332528</v>
      </c>
    </row>
    <row r="691" spans="1:19" ht="15">
      <c r="A691" s="39">
        <v>2140507</v>
      </c>
      <c r="B691" s="39" t="s">
        <v>234</v>
      </c>
      <c r="C691" s="39" t="s">
        <v>117</v>
      </c>
      <c r="D691" s="44">
        <v>3</v>
      </c>
      <c r="E691" s="47">
        <v>757.23578643</v>
      </c>
      <c r="F691" s="48">
        <v>96.264737126</v>
      </c>
      <c r="G691" s="47">
        <f>IF(C691="Pervious",F691*(1-0.25),F691)</f>
        <v>96.264737126</v>
      </c>
      <c r="H691" s="47">
        <v>91183.238525</v>
      </c>
      <c r="I691" s="47">
        <v>176.70778589</v>
      </c>
      <c r="J691" s="48">
        <v>45.160945669</v>
      </c>
      <c r="K691" s="47">
        <f>IF(C691="Pervious",J691*(1-0.25),J691)</f>
        <v>45.160945669</v>
      </c>
      <c r="L691" s="47">
        <v>59077.009313</v>
      </c>
      <c r="M691" s="47">
        <v>42.157000181</v>
      </c>
      <c r="N691" s="49">
        <f t="shared" si="60"/>
        <v>17.96227870054386</v>
      </c>
      <c r="O691" s="50">
        <f t="shared" si="61"/>
        <v>2.2834816688258135</v>
      </c>
      <c r="P691" s="51">
        <f t="shared" si="62"/>
        <v>2162.944187999789</v>
      </c>
      <c r="Q691" s="49">
        <f t="shared" si="63"/>
        <v>4.191659395386523</v>
      </c>
      <c r="R691" s="50">
        <f t="shared" si="64"/>
        <v>1.071256149040554</v>
      </c>
      <c r="S691" s="51">
        <f t="shared" si="65"/>
        <v>1401.3570476873206</v>
      </c>
    </row>
    <row r="692" spans="1:19" ht="15">
      <c r="A692" s="39">
        <v>2140507</v>
      </c>
      <c r="B692" s="39" t="s">
        <v>234</v>
      </c>
      <c r="C692" s="39" t="s">
        <v>118</v>
      </c>
      <c r="D692" s="44">
        <v>4</v>
      </c>
      <c r="E692" s="47">
        <v>1314.0511169</v>
      </c>
      <c r="F692" s="48">
        <v>139.74516678</v>
      </c>
      <c r="G692" s="47">
        <f>IF(C692="Pervious",F692*(1-0.25),F692)</f>
        <v>139.74516678</v>
      </c>
      <c r="H692" s="47">
        <v>207449.75786</v>
      </c>
      <c r="I692" s="47">
        <v>306.64565459</v>
      </c>
      <c r="J692" s="48">
        <v>65.559041378</v>
      </c>
      <c r="K692" s="47">
        <f>IF(C692="Pervious",J692*(1-0.25),J692)</f>
        <v>65.559041378</v>
      </c>
      <c r="L692" s="47">
        <v>134405.3082</v>
      </c>
      <c r="M692" s="47">
        <v>50.59999847</v>
      </c>
      <c r="N692" s="49">
        <f t="shared" si="60"/>
        <v>25.969390447295794</v>
      </c>
      <c r="O692" s="50">
        <f t="shared" si="61"/>
        <v>2.761762272835895</v>
      </c>
      <c r="P692" s="51">
        <f t="shared" si="62"/>
        <v>4099.797710132223</v>
      </c>
      <c r="Q692" s="49">
        <f t="shared" si="63"/>
        <v>6.060190985416842</v>
      </c>
      <c r="R692" s="50">
        <f t="shared" si="64"/>
        <v>1.295633267990492</v>
      </c>
      <c r="S692" s="51">
        <f t="shared" si="65"/>
        <v>2656.2314676686588</v>
      </c>
    </row>
    <row r="693" spans="1:19" ht="15">
      <c r="A693" s="39">
        <v>2140507</v>
      </c>
      <c r="B693" s="39" t="s">
        <v>234</v>
      </c>
      <c r="C693" s="39" t="s">
        <v>119</v>
      </c>
      <c r="D693" s="44">
        <v>5</v>
      </c>
      <c r="E693" s="47">
        <v>1890.3711548</v>
      </c>
      <c r="F693" s="48">
        <v>55.95273972</v>
      </c>
      <c r="G693" s="47">
        <f>IF(C693="Pervious",F693*(1-0.25),F693)</f>
        <v>41.964554789999994</v>
      </c>
      <c r="H693" s="47">
        <v>90785.26172</v>
      </c>
      <c r="I693" s="47">
        <v>441.13512231</v>
      </c>
      <c r="J693" s="48">
        <v>26.249265453</v>
      </c>
      <c r="K693" s="47">
        <f>IF(C693="Pervious",J693*(1-0.25),J693)</f>
        <v>19.68694908975</v>
      </c>
      <c r="L693" s="47">
        <v>58819.162807</v>
      </c>
      <c r="M693" s="47">
        <v>105.79999923</v>
      </c>
      <c r="N693" s="49">
        <f t="shared" si="60"/>
        <v>17.867402349318525</v>
      </c>
      <c r="O693" s="50">
        <f t="shared" si="61"/>
        <v>0.3966404073290464</v>
      </c>
      <c r="P693" s="51">
        <f t="shared" si="62"/>
        <v>858.083765413275</v>
      </c>
      <c r="Q693" s="49">
        <f t="shared" si="63"/>
        <v>4.169519144806519</v>
      </c>
      <c r="R693" s="50">
        <f t="shared" si="64"/>
        <v>0.18607702488685549</v>
      </c>
      <c r="S693" s="51">
        <f t="shared" si="65"/>
        <v>555.9467224487616</v>
      </c>
    </row>
    <row r="694" spans="1:19" ht="15">
      <c r="A694" s="39">
        <v>2140507</v>
      </c>
      <c r="B694" s="39" t="s">
        <v>234</v>
      </c>
      <c r="C694" s="39" t="s">
        <v>120</v>
      </c>
      <c r="D694" s="44">
        <v>6</v>
      </c>
      <c r="E694" s="47">
        <v>3204.4222717000002</v>
      </c>
      <c r="F694" s="48">
        <v>195.6979065</v>
      </c>
      <c r="G694" s="47">
        <v>181.70972157</v>
      </c>
      <c r="H694" s="47">
        <v>298235.01958</v>
      </c>
      <c r="I694" s="47">
        <v>747.7807769</v>
      </c>
      <c r="J694" s="48">
        <v>91.80830683100001</v>
      </c>
      <c r="K694" s="47">
        <v>85.24599046775</v>
      </c>
      <c r="L694" s="47">
        <v>193224.47100700001</v>
      </c>
      <c r="M694" s="47">
        <v>156.3999977</v>
      </c>
      <c r="N694" s="49">
        <f t="shared" si="60"/>
        <v>20.4886337520707</v>
      </c>
      <c r="O694" s="50">
        <f t="shared" si="61"/>
        <v>1.1618268813440014</v>
      </c>
      <c r="P694" s="51">
        <f t="shared" si="62"/>
        <v>1906.873554768601</v>
      </c>
      <c r="Q694" s="49">
        <f t="shared" si="63"/>
        <v>4.781207083738979</v>
      </c>
      <c r="R694" s="50">
        <f t="shared" si="64"/>
        <v>0.545051097962708</v>
      </c>
      <c r="S694" s="51">
        <f t="shared" si="65"/>
        <v>1235.4506000545805</v>
      </c>
    </row>
    <row r="695" spans="1:19" ht="15">
      <c r="A695" s="39">
        <v>2140508</v>
      </c>
      <c r="B695" s="39" t="s">
        <v>235</v>
      </c>
      <c r="C695" s="39" t="s">
        <v>115</v>
      </c>
      <c r="D695" s="44">
        <v>1</v>
      </c>
      <c r="E695" s="47">
        <v>157252.5066</v>
      </c>
      <c r="F695" s="48">
        <v>4406.3547535</v>
      </c>
      <c r="G695" s="47">
        <f>IF(C695="Pervious",F695*(1-0.25),F695)</f>
        <v>4406.3547535</v>
      </c>
      <c r="H695" s="47">
        <v>3521582.8156</v>
      </c>
      <c r="I695" s="47">
        <v>67031.1237</v>
      </c>
      <c r="J695" s="48">
        <v>2067.1655433</v>
      </c>
      <c r="K695" s="47">
        <f>IF(C695="Pervious",J695*(1-0.25),J695)</f>
        <v>2067.1655433</v>
      </c>
      <c r="L695" s="47">
        <v>2281609.9116</v>
      </c>
      <c r="M695" s="47">
        <v>27769.278107</v>
      </c>
      <c r="N695" s="49">
        <f t="shared" si="60"/>
        <v>5.662822994320484</v>
      </c>
      <c r="O695" s="50">
        <f t="shared" si="61"/>
        <v>0.1586773245066554</v>
      </c>
      <c r="P695" s="51">
        <f t="shared" si="62"/>
        <v>126.81578548893893</v>
      </c>
      <c r="Q695" s="49">
        <f t="shared" si="63"/>
        <v>2.4138590654649748</v>
      </c>
      <c r="R695" s="50">
        <f t="shared" si="64"/>
        <v>0.0744407375422163</v>
      </c>
      <c r="S695" s="51">
        <f t="shared" si="65"/>
        <v>82.163097751715</v>
      </c>
    </row>
    <row r="696" spans="1:19" ht="15">
      <c r="A696" s="39">
        <v>2140508</v>
      </c>
      <c r="B696" s="39" t="s">
        <v>235</v>
      </c>
      <c r="C696" s="39" t="s">
        <v>116</v>
      </c>
      <c r="D696" s="44">
        <v>2</v>
      </c>
      <c r="E696" s="47">
        <v>44839.213413</v>
      </c>
      <c r="F696" s="48">
        <v>3247.6186093</v>
      </c>
      <c r="G696" s="47">
        <f>IF(C696="Pervious",F696*(1-0.25),F696)</f>
        <v>3247.6186093</v>
      </c>
      <c r="H696" s="47">
        <v>4216416.3444</v>
      </c>
      <c r="I696" s="47">
        <v>21401.917983</v>
      </c>
      <c r="J696" s="48">
        <v>1523.5644115</v>
      </c>
      <c r="K696" s="47">
        <f>IF(C696="Pervious",J696*(1-0.25),J696)</f>
        <v>1523.5644115</v>
      </c>
      <c r="L696" s="47">
        <v>2731787.8996</v>
      </c>
      <c r="M696" s="47">
        <v>1318.59501</v>
      </c>
      <c r="N696" s="49">
        <f t="shared" si="60"/>
        <v>34.00529584364194</v>
      </c>
      <c r="O696" s="50">
        <f t="shared" si="61"/>
        <v>2.4629386465674554</v>
      </c>
      <c r="P696" s="51">
        <f t="shared" si="62"/>
        <v>3197.658350307271</v>
      </c>
      <c r="Q696" s="49">
        <f t="shared" si="63"/>
        <v>16.230850125088825</v>
      </c>
      <c r="R696" s="50">
        <f t="shared" si="64"/>
        <v>1.1554453034825303</v>
      </c>
      <c r="S696" s="51">
        <f t="shared" si="65"/>
        <v>2071.741420893137</v>
      </c>
    </row>
    <row r="697" spans="1:19" ht="15">
      <c r="A697" s="39">
        <v>2140508</v>
      </c>
      <c r="B697" s="39" t="s">
        <v>235</v>
      </c>
      <c r="C697" s="39" t="s">
        <v>117</v>
      </c>
      <c r="D697" s="44">
        <v>3</v>
      </c>
      <c r="E697" s="47">
        <v>7283.8005116</v>
      </c>
      <c r="F697" s="48">
        <v>861.65739252</v>
      </c>
      <c r="G697" s="47">
        <f>IF(C697="Pervious",F697*(1-0.25),F697)</f>
        <v>861.65739252</v>
      </c>
      <c r="H697" s="47">
        <v>564284.48195</v>
      </c>
      <c r="I697" s="47">
        <v>3351.0757771</v>
      </c>
      <c r="J697" s="48">
        <v>404.23174519</v>
      </c>
      <c r="K697" s="47">
        <f>IF(C697="Pervious",J697*(1-0.25),J697)</f>
        <v>404.23174519</v>
      </c>
      <c r="L697" s="47">
        <v>365596.13515</v>
      </c>
      <c r="M697" s="47">
        <v>474.41500379</v>
      </c>
      <c r="N697" s="49">
        <f t="shared" si="60"/>
        <v>15.353225453266182</v>
      </c>
      <c r="O697" s="50">
        <f t="shared" si="61"/>
        <v>1.8162524069357069</v>
      </c>
      <c r="P697" s="51">
        <f t="shared" si="62"/>
        <v>1189.4322005882022</v>
      </c>
      <c r="Q697" s="49">
        <f t="shared" si="63"/>
        <v>7.063595692229319</v>
      </c>
      <c r="R697" s="50">
        <f t="shared" si="64"/>
        <v>0.8520635771648853</v>
      </c>
      <c r="S697" s="51">
        <f t="shared" si="65"/>
        <v>770.6251535666677</v>
      </c>
    </row>
    <row r="698" spans="1:19" ht="15">
      <c r="A698" s="39">
        <v>2140508</v>
      </c>
      <c r="B698" s="39" t="s">
        <v>235</v>
      </c>
      <c r="C698" s="39" t="s">
        <v>118</v>
      </c>
      <c r="D698" s="44">
        <v>4</v>
      </c>
      <c r="E698" s="47">
        <v>6265.4053547</v>
      </c>
      <c r="F698" s="48">
        <v>776.43563808</v>
      </c>
      <c r="G698" s="47">
        <f>IF(C698="Pervious",F698*(1-0.25),F698)</f>
        <v>776.43563808</v>
      </c>
      <c r="H698" s="47">
        <v>790568.74502</v>
      </c>
      <c r="I698" s="47">
        <v>2732.0038696</v>
      </c>
      <c r="J698" s="48">
        <v>364.25142491</v>
      </c>
      <c r="K698" s="47">
        <f>IF(C698="Pervious",J698*(1-0.25),J698)</f>
        <v>364.25142491</v>
      </c>
      <c r="L698" s="47">
        <v>512204.19309</v>
      </c>
      <c r="M698" s="47">
        <v>284.99999793</v>
      </c>
      <c r="N698" s="49">
        <f t="shared" si="60"/>
        <v>21.983878597216243</v>
      </c>
      <c r="O698" s="50">
        <f t="shared" si="61"/>
        <v>2.724335591997806</v>
      </c>
      <c r="P698" s="51">
        <f t="shared" si="62"/>
        <v>2773.9254412702653</v>
      </c>
      <c r="Q698" s="49">
        <f t="shared" si="63"/>
        <v>9.585978559449037</v>
      </c>
      <c r="R698" s="50">
        <f t="shared" si="64"/>
        <v>1.278075184405669</v>
      </c>
      <c r="S698" s="51">
        <f t="shared" si="65"/>
        <v>1797.207708106035</v>
      </c>
    </row>
    <row r="699" spans="1:19" ht="15">
      <c r="A699" s="39">
        <v>2140508</v>
      </c>
      <c r="B699" s="39" t="s">
        <v>235</v>
      </c>
      <c r="C699" s="39" t="s">
        <v>119</v>
      </c>
      <c r="D699" s="44">
        <v>5</v>
      </c>
      <c r="E699" s="47">
        <v>5173.695756</v>
      </c>
      <c r="F699" s="48">
        <v>171.03125087</v>
      </c>
      <c r="G699" s="47">
        <f>IF(C699="Pervious",F699*(1-0.25),F699)</f>
        <v>128.2734381525</v>
      </c>
      <c r="H699" s="47">
        <v>187070.54098</v>
      </c>
      <c r="I699" s="47">
        <v>2489.5851101</v>
      </c>
      <c r="J699" s="48">
        <v>80.23636961</v>
      </c>
      <c r="K699" s="47">
        <f>IF(C699="Pervious",J699*(1-0.25),J699)</f>
        <v>60.1772772075</v>
      </c>
      <c r="L699" s="47">
        <v>121201.75013</v>
      </c>
      <c r="M699" s="47">
        <v>297.20000382</v>
      </c>
      <c r="N699" s="49">
        <f t="shared" si="60"/>
        <v>17.408128161174126</v>
      </c>
      <c r="O699" s="50">
        <f t="shared" si="61"/>
        <v>0.4316064485321782</v>
      </c>
      <c r="P699" s="51">
        <f t="shared" si="62"/>
        <v>629.4432657319203</v>
      </c>
      <c r="Q699" s="49">
        <f t="shared" si="63"/>
        <v>8.376800397377599</v>
      </c>
      <c r="R699" s="50">
        <f t="shared" si="64"/>
        <v>0.2024807417026365</v>
      </c>
      <c r="S699" s="51">
        <f t="shared" si="65"/>
        <v>407.8120746034922</v>
      </c>
    </row>
    <row r="700" spans="1:19" ht="15">
      <c r="A700" s="39">
        <v>2140508</v>
      </c>
      <c r="B700" s="39" t="s">
        <v>235</v>
      </c>
      <c r="C700" s="39" t="s">
        <v>120</v>
      </c>
      <c r="D700" s="44">
        <v>6</v>
      </c>
      <c r="E700" s="47">
        <v>11439.101110700001</v>
      </c>
      <c r="F700" s="48">
        <v>947.46688895</v>
      </c>
      <c r="G700" s="47">
        <v>904.7090762325</v>
      </c>
      <c r="H700" s="47">
        <v>977639.2860000001</v>
      </c>
      <c r="I700" s="47">
        <v>5221.5889797</v>
      </c>
      <c r="J700" s="48">
        <v>444.48779452</v>
      </c>
      <c r="K700" s="47">
        <v>424.42870211750005</v>
      </c>
      <c r="L700" s="47">
        <v>633405.94322</v>
      </c>
      <c r="M700" s="47">
        <v>582.20000175</v>
      </c>
      <c r="N700" s="49">
        <f t="shared" si="60"/>
        <v>19.648060934929397</v>
      </c>
      <c r="O700" s="50">
        <f t="shared" si="61"/>
        <v>1.5539489411080203</v>
      </c>
      <c r="P700" s="51">
        <f t="shared" si="62"/>
        <v>1679.2155325684867</v>
      </c>
      <c r="Q700" s="49">
        <f t="shared" si="63"/>
        <v>8.968720309180247</v>
      </c>
      <c r="R700" s="50">
        <f t="shared" si="64"/>
        <v>0.729008417797553</v>
      </c>
      <c r="S700" s="51">
        <f t="shared" si="65"/>
        <v>1087.952492813609</v>
      </c>
    </row>
    <row r="701" spans="1:19" ht="15">
      <c r="A701" s="39">
        <v>2140509</v>
      </c>
      <c r="B701" s="39" t="s">
        <v>236</v>
      </c>
      <c r="C701" s="39" t="s">
        <v>115</v>
      </c>
      <c r="D701" s="44">
        <v>1</v>
      </c>
      <c r="E701" s="47">
        <v>49063.406052</v>
      </c>
      <c r="F701" s="48">
        <v>1377.4901556</v>
      </c>
      <c r="G701" s="47">
        <f>IF(C701="Pervious",F701*(1-0.25),F701)</f>
        <v>1377.4901556</v>
      </c>
      <c r="H701" s="47">
        <v>1464546.5063</v>
      </c>
      <c r="I701" s="47">
        <v>17362.352067</v>
      </c>
      <c r="J701" s="48">
        <v>646.22581365</v>
      </c>
      <c r="K701" s="47">
        <f>IF(C701="Pervious",J701*(1-0.25),J701)</f>
        <v>646.22581365</v>
      </c>
      <c r="L701" s="47">
        <v>948869.86896</v>
      </c>
      <c r="M701" s="47">
        <v>7556.447176</v>
      </c>
      <c r="N701" s="49">
        <f t="shared" si="60"/>
        <v>6.492919874809696</v>
      </c>
      <c r="O701" s="50">
        <f t="shared" si="61"/>
        <v>0.18229336135307617</v>
      </c>
      <c r="P701" s="51">
        <f t="shared" si="62"/>
        <v>193.814165862436</v>
      </c>
      <c r="Q701" s="49">
        <f t="shared" si="63"/>
        <v>2.2976872149843772</v>
      </c>
      <c r="R701" s="50">
        <f t="shared" si="64"/>
        <v>0.08551979503045758</v>
      </c>
      <c r="S701" s="51">
        <f t="shared" si="65"/>
        <v>125.5708995060141</v>
      </c>
    </row>
    <row r="702" spans="1:19" ht="15">
      <c r="A702" s="39">
        <v>2140509</v>
      </c>
      <c r="B702" s="39" t="s">
        <v>236</v>
      </c>
      <c r="C702" s="39" t="s">
        <v>116</v>
      </c>
      <c r="D702" s="44">
        <v>2</v>
      </c>
      <c r="E702" s="47">
        <v>44402.62972</v>
      </c>
      <c r="F702" s="48">
        <v>3354.3839492</v>
      </c>
      <c r="G702" s="47">
        <f>IF(C702="Pervious",F702*(1-0.25),F702)</f>
        <v>3354.3839492</v>
      </c>
      <c r="H702" s="47">
        <v>4057834.0391</v>
      </c>
      <c r="I702" s="47">
        <v>15713.016114</v>
      </c>
      <c r="J702" s="48">
        <v>1573.6515343</v>
      </c>
      <c r="K702" s="47">
        <f>IF(C702="Pervious",J702*(1-0.25),J702)</f>
        <v>1573.6515343</v>
      </c>
      <c r="L702" s="47">
        <v>2629043.4864</v>
      </c>
      <c r="M702" s="47">
        <v>1200.7999839</v>
      </c>
      <c r="N702" s="49">
        <f t="shared" si="60"/>
        <v>36.977540235958024</v>
      </c>
      <c r="O702" s="50">
        <f t="shared" si="61"/>
        <v>2.7934576900188786</v>
      </c>
      <c r="P702" s="51">
        <f t="shared" si="62"/>
        <v>3379.27556088136</v>
      </c>
      <c r="Q702" s="49">
        <f t="shared" si="63"/>
        <v>13.085456632808006</v>
      </c>
      <c r="R702" s="50">
        <f t="shared" si="64"/>
        <v>1.310502627747412</v>
      </c>
      <c r="S702" s="51">
        <f t="shared" si="65"/>
        <v>2189.4099947114432</v>
      </c>
    </row>
    <row r="703" spans="1:19" ht="15">
      <c r="A703" s="39">
        <v>2140509</v>
      </c>
      <c r="B703" s="39" t="s">
        <v>236</v>
      </c>
      <c r="C703" s="39" t="s">
        <v>117</v>
      </c>
      <c r="D703" s="44">
        <v>3</v>
      </c>
      <c r="E703" s="47">
        <v>5907.4008485</v>
      </c>
      <c r="F703" s="48">
        <v>750.99666974</v>
      </c>
      <c r="G703" s="47">
        <f>IF(C703="Pervious",F703*(1-0.25),F703)</f>
        <v>750.99666974</v>
      </c>
      <c r="H703" s="47">
        <v>677646.23047</v>
      </c>
      <c r="I703" s="47">
        <v>2090.4862012</v>
      </c>
      <c r="J703" s="48">
        <v>352.31717047</v>
      </c>
      <c r="K703" s="47">
        <f>IF(C703="Pervious",J703*(1-0.25),J703)</f>
        <v>352.31717047</v>
      </c>
      <c r="L703" s="47">
        <v>439042.45249</v>
      </c>
      <c r="M703" s="47">
        <v>328.90598745</v>
      </c>
      <c r="N703" s="49">
        <f t="shared" si="60"/>
        <v>17.960758009606128</v>
      </c>
      <c r="O703" s="50">
        <f t="shared" si="61"/>
        <v>2.283317113082856</v>
      </c>
      <c r="P703" s="51">
        <f t="shared" si="62"/>
        <v>2060.303723029716</v>
      </c>
      <c r="Q703" s="49">
        <f t="shared" si="63"/>
        <v>6.355877609305589</v>
      </c>
      <c r="R703" s="50">
        <f t="shared" si="64"/>
        <v>1.071178950561242</v>
      </c>
      <c r="S703" s="51">
        <f t="shared" si="65"/>
        <v>1334.8569781106305</v>
      </c>
    </row>
    <row r="704" spans="1:19" ht="15">
      <c r="A704" s="39">
        <v>2140509</v>
      </c>
      <c r="B704" s="39" t="s">
        <v>236</v>
      </c>
      <c r="C704" s="39" t="s">
        <v>118</v>
      </c>
      <c r="D704" s="44">
        <v>4</v>
      </c>
      <c r="E704" s="47">
        <v>7598.7681731</v>
      </c>
      <c r="F704" s="48">
        <v>808.10553267</v>
      </c>
      <c r="G704" s="47">
        <f>IF(C704="Pervious",F704*(1-0.25),F704)</f>
        <v>808.10553267</v>
      </c>
      <c r="H704" s="47">
        <v>675187.73984</v>
      </c>
      <c r="I704" s="47">
        <v>2689.0201663</v>
      </c>
      <c r="J704" s="48">
        <v>379.10881124</v>
      </c>
      <c r="K704" s="47">
        <f>IF(C704="Pervious",J704*(1-0.25),J704)</f>
        <v>379.10881124</v>
      </c>
      <c r="L704" s="47">
        <v>437449.61289</v>
      </c>
      <c r="M704" s="47">
        <v>292.60000156</v>
      </c>
      <c r="N704" s="49">
        <f t="shared" si="60"/>
        <v>25.969815900844456</v>
      </c>
      <c r="O704" s="50">
        <f t="shared" si="61"/>
        <v>2.7618097346602077</v>
      </c>
      <c r="P704" s="51">
        <f t="shared" si="62"/>
        <v>2307.5452366378313</v>
      </c>
      <c r="Q704" s="49">
        <f t="shared" si="63"/>
        <v>9.19008937786555</v>
      </c>
      <c r="R704" s="50">
        <f t="shared" si="64"/>
        <v>1.2956555338987608</v>
      </c>
      <c r="S704" s="51">
        <f t="shared" si="65"/>
        <v>1495.043098283434</v>
      </c>
    </row>
    <row r="705" spans="1:19" ht="15">
      <c r="A705" s="39">
        <v>2140509</v>
      </c>
      <c r="B705" s="39" t="s">
        <v>236</v>
      </c>
      <c r="C705" s="39" t="s">
        <v>119</v>
      </c>
      <c r="D705" s="44">
        <v>5</v>
      </c>
      <c r="E705" s="47">
        <v>6474.0838374</v>
      </c>
      <c r="F705" s="48">
        <v>191.94427276</v>
      </c>
      <c r="G705" s="47">
        <f>IF(C705="Pervious",F705*(1-0.25),F705)</f>
        <v>143.95820457</v>
      </c>
      <c r="H705" s="47">
        <v>174762.96736</v>
      </c>
      <c r="I705" s="47">
        <v>2291.0215972</v>
      </c>
      <c r="J705" s="48">
        <v>90.047354124</v>
      </c>
      <c r="K705" s="47">
        <f>IF(C705="Pervious",J705*(1-0.25),J705)</f>
        <v>67.535515593</v>
      </c>
      <c r="L705" s="47">
        <v>113227.75564</v>
      </c>
      <c r="M705" s="47">
        <v>362.39999995</v>
      </c>
      <c r="N705" s="49">
        <f t="shared" si="60"/>
        <v>17.864469752464746</v>
      </c>
      <c r="O705" s="50">
        <f t="shared" si="61"/>
        <v>0.39723566387930953</v>
      </c>
      <c r="P705" s="51">
        <f t="shared" si="62"/>
        <v>482.23776871995557</v>
      </c>
      <c r="Q705" s="49">
        <f t="shared" si="63"/>
        <v>6.321803525154775</v>
      </c>
      <c r="R705" s="50">
        <f t="shared" si="64"/>
        <v>0.18635627925584386</v>
      </c>
      <c r="S705" s="51">
        <f t="shared" si="65"/>
        <v>312.43861935878016</v>
      </c>
    </row>
    <row r="706" spans="1:19" ht="15">
      <c r="A706" s="39">
        <v>2140509</v>
      </c>
      <c r="B706" s="39" t="s">
        <v>236</v>
      </c>
      <c r="C706" s="39" t="s">
        <v>120</v>
      </c>
      <c r="D706" s="44">
        <v>6</v>
      </c>
      <c r="E706" s="47">
        <v>14072.8520105</v>
      </c>
      <c r="F706" s="48">
        <v>1000.04980543</v>
      </c>
      <c r="G706" s="47">
        <v>952.06373724</v>
      </c>
      <c r="H706" s="47">
        <v>849950.7072000001</v>
      </c>
      <c r="I706" s="47">
        <v>4980.041763499999</v>
      </c>
      <c r="J706" s="48">
        <v>469.156165364</v>
      </c>
      <c r="K706" s="47">
        <v>446.64432683300004</v>
      </c>
      <c r="L706" s="47">
        <v>550677.36853</v>
      </c>
      <c r="M706" s="47">
        <v>655.00000151</v>
      </c>
      <c r="N706" s="49">
        <f t="shared" si="60"/>
        <v>21.485270195507244</v>
      </c>
      <c r="O706" s="50">
        <f t="shared" si="61"/>
        <v>1.4535324199162842</v>
      </c>
      <c r="P706" s="51">
        <f t="shared" si="62"/>
        <v>1297.6346644894227</v>
      </c>
      <c r="Q706" s="49">
        <f t="shared" si="63"/>
        <v>7.603117178655409</v>
      </c>
      <c r="R706" s="50">
        <f t="shared" si="64"/>
        <v>0.6818997340508878</v>
      </c>
      <c r="S706" s="51">
        <f t="shared" si="65"/>
        <v>840.7288049778618</v>
      </c>
    </row>
    <row r="707" spans="1:19" ht="15">
      <c r="A707" s="39">
        <v>2140510</v>
      </c>
      <c r="B707" s="39" t="s">
        <v>237</v>
      </c>
      <c r="C707" s="39" t="s">
        <v>115</v>
      </c>
      <c r="D707" s="44">
        <v>1</v>
      </c>
      <c r="E707" s="47">
        <v>73712.57984</v>
      </c>
      <c r="F707" s="48">
        <v>2036.232538</v>
      </c>
      <c r="G707" s="47">
        <f>IF(C707="Pervious",F707*(1-0.25),F707)</f>
        <v>2036.232538</v>
      </c>
      <c r="H707" s="47">
        <v>1941182.0567</v>
      </c>
      <c r="I707" s="47">
        <v>18338.635774</v>
      </c>
      <c r="J707" s="48">
        <v>955.26347201</v>
      </c>
      <c r="K707" s="47">
        <f>IF(C707="Pervious",J707*(1-0.25),J707)</f>
        <v>955.26347201</v>
      </c>
      <c r="L707" s="47">
        <v>1257678.8486</v>
      </c>
      <c r="M707" s="47">
        <v>12959.254136</v>
      </c>
      <c r="N707" s="49">
        <f t="shared" si="60"/>
        <v>5.688026414670815</v>
      </c>
      <c r="O707" s="50">
        <f t="shared" si="61"/>
        <v>0.1571257509599625</v>
      </c>
      <c r="P707" s="51">
        <f t="shared" si="62"/>
        <v>149.79118677112115</v>
      </c>
      <c r="Q707" s="49">
        <f t="shared" si="63"/>
        <v>1.415099633169197</v>
      </c>
      <c r="R707" s="50">
        <f t="shared" si="64"/>
        <v>0.07371284350048647</v>
      </c>
      <c r="S707" s="51">
        <f t="shared" si="65"/>
        <v>97.0487063068118</v>
      </c>
    </row>
    <row r="708" spans="1:19" ht="15">
      <c r="A708" s="39">
        <v>2140510</v>
      </c>
      <c r="B708" s="39" t="s">
        <v>237</v>
      </c>
      <c r="C708" s="39" t="s">
        <v>116</v>
      </c>
      <c r="D708" s="44">
        <v>2</v>
      </c>
      <c r="E708" s="47">
        <v>26051.334217</v>
      </c>
      <c r="F708" s="48">
        <v>1581.9411535</v>
      </c>
      <c r="G708" s="47">
        <f>IF(C708="Pervious",F708*(1-0.25),F708)</f>
        <v>1581.9411535</v>
      </c>
      <c r="H708" s="47">
        <v>1351011.1007</v>
      </c>
      <c r="I708" s="47">
        <v>6481.199419</v>
      </c>
      <c r="J708" s="48">
        <v>742.14048279</v>
      </c>
      <c r="K708" s="47">
        <f>IF(C708="Pervious",J708*(1-0.25),J708)</f>
        <v>742.14048279</v>
      </c>
      <c r="L708" s="47">
        <v>875311.04034</v>
      </c>
      <c r="M708" s="47">
        <v>1078.3450146</v>
      </c>
      <c r="N708" s="49">
        <f t="shared" si="60"/>
        <v>24.158626287768808</v>
      </c>
      <c r="O708" s="50">
        <f t="shared" si="61"/>
        <v>1.4670083619636367</v>
      </c>
      <c r="P708" s="51">
        <f t="shared" si="62"/>
        <v>1252.856073342299</v>
      </c>
      <c r="Q708" s="49">
        <f t="shared" si="63"/>
        <v>6.01032075193868</v>
      </c>
      <c r="R708" s="50">
        <f t="shared" si="64"/>
        <v>0.6882217404837622</v>
      </c>
      <c r="S708" s="51">
        <f t="shared" si="65"/>
        <v>811.717055755747</v>
      </c>
    </row>
    <row r="709" spans="1:19" ht="15">
      <c r="A709" s="39">
        <v>2140510</v>
      </c>
      <c r="B709" s="39" t="s">
        <v>237</v>
      </c>
      <c r="C709" s="39" t="s">
        <v>117</v>
      </c>
      <c r="D709" s="44">
        <v>3</v>
      </c>
      <c r="E709" s="47">
        <v>7803.035927</v>
      </c>
      <c r="F709" s="48">
        <v>767.89526322</v>
      </c>
      <c r="G709" s="47">
        <f>IF(C709="Pervious",F709*(1-0.25),F709)</f>
        <v>767.89526322</v>
      </c>
      <c r="H709" s="47">
        <v>284463.90042</v>
      </c>
      <c r="I709" s="47">
        <v>1941.2837552</v>
      </c>
      <c r="J709" s="48">
        <v>360.24485494</v>
      </c>
      <c r="K709" s="47">
        <f>IF(C709="Pervious",J709*(1-0.25),J709)</f>
        <v>360.24485494</v>
      </c>
      <c r="L709" s="47">
        <v>184302.25517</v>
      </c>
      <c r="M709" s="47">
        <v>667.86397244</v>
      </c>
      <c r="N709" s="49">
        <f t="shared" si="60"/>
        <v>11.683570680556532</v>
      </c>
      <c r="O709" s="50">
        <f t="shared" si="61"/>
        <v>1.1497779411794617</v>
      </c>
      <c r="P709" s="51">
        <f t="shared" si="62"/>
        <v>425.930896348142</v>
      </c>
      <c r="Q709" s="49">
        <f t="shared" si="63"/>
        <v>2.9067053102260316</v>
      </c>
      <c r="R709" s="50">
        <f t="shared" si="64"/>
        <v>0.5393985449220559</v>
      </c>
      <c r="S709" s="51">
        <f t="shared" si="65"/>
        <v>275.9577740009886</v>
      </c>
    </row>
    <row r="710" spans="1:19" ht="15">
      <c r="A710" s="39">
        <v>2140510</v>
      </c>
      <c r="B710" s="39" t="s">
        <v>237</v>
      </c>
      <c r="C710" s="39" t="s">
        <v>118</v>
      </c>
      <c r="D710" s="44">
        <v>4</v>
      </c>
      <c r="E710" s="47">
        <v>6062.4161646</v>
      </c>
      <c r="F710" s="48">
        <v>749.19380956</v>
      </c>
      <c r="G710" s="47">
        <f>IF(C710="Pervious",F710*(1-0.25),F710)</f>
        <v>749.19380956</v>
      </c>
      <c r="H710" s="47">
        <v>632912.37485</v>
      </c>
      <c r="I710" s="47">
        <v>1508.2424492</v>
      </c>
      <c r="J710" s="48">
        <v>351.47138962</v>
      </c>
      <c r="K710" s="47">
        <f>IF(C710="Pervious",J710*(1-0.25),J710)</f>
        <v>351.47138962</v>
      </c>
      <c r="L710" s="47">
        <v>410059.68715</v>
      </c>
      <c r="M710" s="47">
        <v>283.60000115</v>
      </c>
      <c r="N710" s="49">
        <f aca="true" t="shared" si="66" ref="N710:N760">E710/$M710</f>
        <v>21.37664365309189</v>
      </c>
      <c r="O710" s="50">
        <f aca="true" t="shared" si="67" ref="O710:O760">G710/$M710</f>
        <v>2.64172710339215</v>
      </c>
      <c r="P710" s="51">
        <f aca="true" t="shared" si="68" ref="P710:P760">H710/$M710</f>
        <v>2231.70794176141</v>
      </c>
      <c r="Q710" s="49">
        <f aca="true" t="shared" si="69" ref="Q710:Q760">I710/$M710</f>
        <v>5.318203254880346</v>
      </c>
      <c r="R710" s="50">
        <f aca="true" t="shared" si="70" ref="R710:R760">K710/$M710</f>
        <v>1.2393208328447851</v>
      </c>
      <c r="S710" s="51">
        <f aca="true" t="shared" si="71" ref="S710:S760">L710/$M710</f>
        <v>1445.9086230155326</v>
      </c>
    </row>
    <row r="711" spans="1:19" ht="15">
      <c r="A711" s="39">
        <v>2140510</v>
      </c>
      <c r="B711" s="39" t="s">
        <v>237</v>
      </c>
      <c r="C711" s="39" t="s">
        <v>119</v>
      </c>
      <c r="D711" s="44">
        <v>5</v>
      </c>
      <c r="E711" s="47">
        <v>3099.3206181</v>
      </c>
      <c r="F711" s="48">
        <v>150.05581044</v>
      </c>
      <c r="G711" s="47">
        <f>IF(C711="Pervious",F711*(1-0.25),F711)</f>
        <v>112.54185783</v>
      </c>
      <c r="H711" s="47">
        <v>72705.906732</v>
      </c>
      <c r="I711" s="47">
        <v>771.0666495</v>
      </c>
      <c r="J711" s="48">
        <v>70.396102507</v>
      </c>
      <c r="K711" s="47">
        <f>IF(C711="Pervious",J711*(1-0.25),J711)</f>
        <v>52.797076880249996</v>
      </c>
      <c r="L711" s="47">
        <v>47105.669842</v>
      </c>
      <c r="M711" s="47">
        <v>200.90000152</v>
      </c>
      <c r="N711" s="49">
        <f t="shared" si="66"/>
        <v>15.427180660282158</v>
      </c>
      <c r="O711" s="50">
        <f t="shared" si="67"/>
        <v>0.5601884369263991</v>
      </c>
      <c r="P711" s="51">
        <f t="shared" si="68"/>
        <v>361.90097651523405</v>
      </c>
      <c r="Q711" s="49">
        <f t="shared" si="69"/>
        <v>3.838061939602518</v>
      </c>
      <c r="R711" s="50">
        <f t="shared" si="70"/>
        <v>0.26280276993922247</v>
      </c>
      <c r="S711" s="51">
        <f t="shared" si="71"/>
        <v>234.47321794724098</v>
      </c>
    </row>
    <row r="712" spans="1:19" ht="15">
      <c r="A712" s="39">
        <v>2140510</v>
      </c>
      <c r="B712" s="39" t="s">
        <v>237</v>
      </c>
      <c r="C712" s="39" t="s">
        <v>120</v>
      </c>
      <c r="D712" s="44">
        <v>6</v>
      </c>
      <c r="E712" s="47">
        <v>9161.7367827</v>
      </c>
      <c r="F712" s="48">
        <v>899.2496199999999</v>
      </c>
      <c r="G712" s="47">
        <v>861.73566739</v>
      </c>
      <c r="H712" s="47">
        <v>705618.281582</v>
      </c>
      <c r="I712" s="47">
        <v>2279.3090987</v>
      </c>
      <c r="J712" s="48">
        <v>421.867492127</v>
      </c>
      <c r="K712" s="47">
        <v>404.26846650025004</v>
      </c>
      <c r="L712" s="47">
        <v>457165.356992</v>
      </c>
      <c r="M712" s="47">
        <v>484.50000267</v>
      </c>
      <c r="N712" s="49">
        <f t="shared" si="66"/>
        <v>18.909673337897154</v>
      </c>
      <c r="O712" s="50">
        <f t="shared" si="67"/>
        <v>1.778608178825833</v>
      </c>
      <c r="P712" s="51">
        <f t="shared" si="68"/>
        <v>1456.3844740834952</v>
      </c>
      <c r="Q712" s="49">
        <f t="shared" si="69"/>
        <v>4.7044563181405605</v>
      </c>
      <c r="R712" s="50">
        <f t="shared" si="70"/>
        <v>0.8344034350307387</v>
      </c>
      <c r="S712" s="51">
        <f t="shared" si="71"/>
        <v>943.5817429775784</v>
      </c>
    </row>
    <row r="713" spans="1:19" ht="15">
      <c r="A713" s="39">
        <v>2140511</v>
      </c>
      <c r="B713" s="39" t="s">
        <v>238</v>
      </c>
      <c r="C713" s="39" t="s">
        <v>115</v>
      </c>
      <c r="D713" s="44">
        <v>1</v>
      </c>
      <c r="E713" s="47">
        <v>158481.9968</v>
      </c>
      <c r="F713" s="48">
        <v>4328.6292839</v>
      </c>
      <c r="G713" s="47">
        <f>IF(C713="Pervious",F713*(1-0.25),F713)</f>
        <v>4328.6292839</v>
      </c>
      <c r="H713" s="47">
        <v>1614812.91</v>
      </c>
      <c r="I713" s="47">
        <v>41920.278999</v>
      </c>
      <c r="J713" s="48">
        <v>2030.7019761</v>
      </c>
      <c r="K713" s="47">
        <f>IF(C713="Pervious",J713*(1-0.25),J713)</f>
        <v>2030.7019761</v>
      </c>
      <c r="L713" s="47">
        <v>1046226.4652</v>
      </c>
      <c r="M713" s="47">
        <v>30361.305389</v>
      </c>
      <c r="N713" s="49">
        <f t="shared" si="66"/>
        <v>5.21986768254762</v>
      </c>
      <c r="O713" s="50">
        <f t="shared" si="67"/>
        <v>0.14257059202297265</v>
      </c>
      <c r="P713" s="51">
        <f t="shared" si="68"/>
        <v>53.18654416568834</v>
      </c>
      <c r="Q713" s="49">
        <f t="shared" si="69"/>
        <v>1.3807139865003253</v>
      </c>
      <c r="R713" s="50">
        <f t="shared" si="70"/>
        <v>0.06688454103280189</v>
      </c>
      <c r="S713" s="51">
        <f t="shared" si="71"/>
        <v>34.45920561699732</v>
      </c>
    </row>
    <row r="714" spans="1:19" ht="15">
      <c r="A714" s="39">
        <v>2140511</v>
      </c>
      <c r="B714" s="39" t="s">
        <v>238</v>
      </c>
      <c r="C714" s="39" t="s">
        <v>116</v>
      </c>
      <c r="D714" s="44">
        <v>2</v>
      </c>
      <c r="E714" s="47">
        <v>9995.5085608</v>
      </c>
      <c r="F714" s="48">
        <v>531.83391225</v>
      </c>
      <c r="G714" s="47">
        <f>IF(C714="Pervious",F714*(1-0.25),F714)</f>
        <v>531.83391225</v>
      </c>
      <c r="H714" s="47">
        <v>264514.72547</v>
      </c>
      <c r="I714" s="47">
        <v>2643.9249636</v>
      </c>
      <c r="J714" s="48">
        <v>249.50073239</v>
      </c>
      <c r="K714" s="47">
        <f>IF(C714="Pervious",J714*(1-0.25),J714)</f>
        <v>249.50073239</v>
      </c>
      <c r="L714" s="47">
        <v>171377.31838</v>
      </c>
      <c r="M714" s="47">
        <v>486.38799538</v>
      </c>
      <c r="N714" s="49">
        <f t="shared" si="66"/>
        <v>20.550483679168146</v>
      </c>
      <c r="O714" s="50">
        <f t="shared" si="67"/>
        <v>1.0934355232893742</v>
      </c>
      <c r="P714" s="51">
        <f t="shared" si="68"/>
        <v>543.8348149677148</v>
      </c>
      <c r="Q714" s="49">
        <f t="shared" si="69"/>
        <v>5.435835153650086</v>
      </c>
      <c r="R714" s="50">
        <f t="shared" si="70"/>
        <v>0.512966468662683</v>
      </c>
      <c r="S714" s="51">
        <f t="shared" si="71"/>
        <v>352.3469329174298</v>
      </c>
    </row>
    <row r="715" spans="1:19" ht="15">
      <c r="A715" s="39">
        <v>2140511</v>
      </c>
      <c r="B715" s="39" t="s">
        <v>238</v>
      </c>
      <c r="C715" s="39" t="s">
        <v>117</v>
      </c>
      <c r="D715" s="44">
        <v>3</v>
      </c>
      <c r="E715" s="47">
        <v>3836.7365468</v>
      </c>
      <c r="F715" s="48">
        <v>358.2311513</v>
      </c>
      <c r="G715" s="47">
        <f>IF(C715="Pervious",F715*(1-0.25),F715)</f>
        <v>358.2311513</v>
      </c>
      <c r="H715" s="47">
        <v>34792.242962</v>
      </c>
      <c r="I715" s="47">
        <v>1014.8601718</v>
      </c>
      <c r="J715" s="48">
        <v>168.05798306</v>
      </c>
      <c r="K715" s="47">
        <f>IF(C715="Pervious",J715*(1-0.25),J715)</f>
        <v>168.05798306</v>
      </c>
      <c r="L715" s="47">
        <v>22541.661107</v>
      </c>
      <c r="M715" s="47">
        <v>348.55699768</v>
      </c>
      <c r="N715" s="49">
        <f t="shared" si="66"/>
        <v>11.00748678792097</v>
      </c>
      <c r="O715" s="50">
        <f t="shared" si="67"/>
        <v>1.0277548684559235</v>
      </c>
      <c r="P715" s="51">
        <f t="shared" si="68"/>
        <v>99.81794424893957</v>
      </c>
      <c r="Q715" s="49">
        <f t="shared" si="69"/>
        <v>2.9116046401447186</v>
      </c>
      <c r="R715" s="50">
        <f t="shared" si="70"/>
        <v>0.48215351916213467</v>
      </c>
      <c r="S715" s="51">
        <f t="shared" si="71"/>
        <v>64.67137729851243</v>
      </c>
    </row>
    <row r="716" spans="1:19" ht="15">
      <c r="A716" s="39">
        <v>2140511</v>
      </c>
      <c r="B716" s="39" t="s">
        <v>238</v>
      </c>
      <c r="C716" s="39" t="s">
        <v>118</v>
      </c>
      <c r="D716" s="44">
        <v>4</v>
      </c>
      <c r="E716" s="47">
        <v>8979.0885766</v>
      </c>
      <c r="F716" s="48">
        <v>1203.6244108</v>
      </c>
      <c r="G716" s="47">
        <f>IF(C716="Pervious",F716*(1-0.25),F716)</f>
        <v>1203.6244108</v>
      </c>
      <c r="H716" s="47">
        <v>956598.53503</v>
      </c>
      <c r="I716" s="47">
        <v>2375.0703922</v>
      </c>
      <c r="J716" s="48">
        <v>564.65968999</v>
      </c>
      <c r="K716" s="47">
        <f>IF(C716="Pervious",J716*(1-0.25),J716)</f>
        <v>564.65968999</v>
      </c>
      <c r="L716" s="47">
        <v>619773.78164</v>
      </c>
      <c r="M716" s="47">
        <v>465.19999999</v>
      </c>
      <c r="N716" s="49">
        <f t="shared" si="66"/>
        <v>19.301566158196508</v>
      </c>
      <c r="O716" s="50">
        <f t="shared" si="67"/>
        <v>2.5873267644580253</v>
      </c>
      <c r="P716" s="51">
        <f t="shared" si="68"/>
        <v>2056.316713350308</v>
      </c>
      <c r="Q716" s="49">
        <f t="shared" si="69"/>
        <v>5.105482356515595</v>
      </c>
      <c r="R716" s="50">
        <f t="shared" si="70"/>
        <v>1.2137998495316809</v>
      </c>
      <c r="S716" s="51">
        <f t="shared" si="71"/>
        <v>1332.2738212668157</v>
      </c>
    </row>
    <row r="717" spans="1:19" ht="15">
      <c r="A717" s="39">
        <v>2140511</v>
      </c>
      <c r="B717" s="39" t="s">
        <v>238</v>
      </c>
      <c r="C717" s="39" t="s">
        <v>119</v>
      </c>
      <c r="D717" s="44">
        <v>5</v>
      </c>
      <c r="E717" s="47">
        <v>651.5362288</v>
      </c>
      <c r="F717" s="48">
        <v>35.53750087</v>
      </c>
      <c r="G717" s="47">
        <f>IF(C717="Pervious",F717*(1-0.25),F717)</f>
        <v>26.6531256525</v>
      </c>
      <c r="H717" s="47">
        <v>13666.105979</v>
      </c>
      <c r="I717" s="47">
        <v>172.33869488</v>
      </c>
      <c r="J717" s="48">
        <v>16.671807288</v>
      </c>
      <c r="K717" s="47">
        <f>IF(C717="Pervious",J717*(1-0.25),J717)</f>
        <v>12.503855466000001</v>
      </c>
      <c r="L717" s="47">
        <v>8854.1785012</v>
      </c>
      <c r="M717" s="47">
        <v>44.100000773</v>
      </c>
      <c r="N717" s="49">
        <f t="shared" si="66"/>
        <v>14.774063886159833</v>
      </c>
      <c r="O717" s="50">
        <f t="shared" si="67"/>
        <v>0.6043792559028308</v>
      </c>
      <c r="P717" s="51">
        <f t="shared" si="68"/>
        <v>309.88901903527864</v>
      </c>
      <c r="Q717" s="49">
        <f t="shared" si="69"/>
        <v>3.907906844879547</v>
      </c>
      <c r="R717" s="50">
        <f t="shared" si="70"/>
        <v>0.28353413258113647</v>
      </c>
      <c r="S717" s="51">
        <f t="shared" si="71"/>
        <v>200.77501918369413</v>
      </c>
    </row>
    <row r="718" spans="1:19" ht="15">
      <c r="A718" s="39">
        <v>2140511</v>
      </c>
      <c r="B718" s="39" t="s">
        <v>238</v>
      </c>
      <c r="C718" s="39" t="s">
        <v>120</v>
      </c>
      <c r="D718" s="44">
        <v>6</v>
      </c>
      <c r="E718" s="47">
        <v>9630.624805399999</v>
      </c>
      <c r="F718" s="48">
        <v>1239.16191167</v>
      </c>
      <c r="G718" s="47">
        <v>1230.2775364525</v>
      </c>
      <c r="H718" s="47">
        <v>970264.641009</v>
      </c>
      <c r="I718" s="47">
        <v>2547.4090870799996</v>
      </c>
      <c r="J718" s="48">
        <v>581.3314972779999</v>
      </c>
      <c r="K718" s="47">
        <v>577.163545456</v>
      </c>
      <c r="L718" s="47">
        <v>628627.9601412</v>
      </c>
      <c r="M718" s="47">
        <v>509.30000076299996</v>
      </c>
      <c r="N718" s="49">
        <f t="shared" si="66"/>
        <v>18.909532281508003</v>
      </c>
      <c r="O718" s="50">
        <f t="shared" si="67"/>
        <v>2.4156244543675216</v>
      </c>
      <c r="P718" s="51">
        <f t="shared" si="68"/>
        <v>1905.0945210198565</v>
      </c>
      <c r="Q718" s="49">
        <f t="shared" si="69"/>
        <v>5.00178496615676</v>
      </c>
      <c r="R718" s="50">
        <f t="shared" si="70"/>
        <v>1.1332486640316735</v>
      </c>
      <c r="S718" s="51">
        <f t="shared" si="71"/>
        <v>1234.2979760444348</v>
      </c>
    </row>
    <row r="719" spans="1:19" ht="15">
      <c r="A719" s="39">
        <v>2140512</v>
      </c>
      <c r="B719" s="39" t="s">
        <v>239</v>
      </c>
      <c r="C719" s="39" t="s">
        <v>115</v>
      </c>
      <c r="D719" s="44">
        <v>1</v>
      </c>
      <c r="E719" s="47">
        <v>195575.56279</v>
      </c>
      <c r="F719" s="48">
        <v>5702.1720875</v>
      </c>
      <c r="G719" s="47">
        <f>IF(C719="Pervious",F719*(1-0.25),F719)</f>
        <v>5702.1720875</v>
      </c>
      <c r="H719" s="47">
        <v>2203389.4746</v>
      </c>
      <c r="I719" s="47">
        <v>25727.824896</v>
      </c>
      <c r="J719" s="48">
        <v>2675.0759575</v>
      </c>
      <c r="K719" s="47">
        <f>IF(C719="Pervious",J719*(1-0.25),J719)</f>
        <v>2675.0759575</v>
      </c>
      <c r="L719" s="47">
        <v>1427561.2779</v>
      </c>
      <c r="M719" s="47">
        <v>37413.966596</v>
      </c>
      <c r="N719" s="49">
        <f t="shared" si="66"/>
        <v>5.227341032878064</v>
      </c>
      <c r="O719" s="50">
        <f t="shared" si="67"/>
        <v>0.15240757947620637</v>
      </c>
      <c r="P719" s="51">
        <f t="shared" si="68"/>
        <v>58.89216447944251</v>
      </c>
      <c r="Q719" s="49">
        <f t="shared" si="69"/>
        <v>0.6876529605591355</v>
      </c>
      <c r="R719" s="50">
        <f t="shared" si="70"/>
        <v>0.07149939450114327</v>
      </c>
      <c r="S719" s="51">
        <f t="shared" si="71"/>
        <v>38.155838789160185</v>
      </c>
    </row>
    <row r="720" spans="1:19" ht="15">
      <c r="A720" s="39">
        <v>2140512</v>
      </c>
      <c r="B720" s="39" t="s">
        <v>239</v>
      </c>
      <c r="C720" s="39" t="s">
        <v>116</v>
      </c>
      <c r="D720" s="44">
        <v>2</v>
      </c>
      <c r="E720" s="47">
        <v>56045.079753</v>
      </c>
      <c r="F720" s="48">
        <v>3208.0865324</v>
      </c>
      <c r="G720" s="47">
        <f>IF(C720="Pervious",F720*(1-0.25),F720)</f>
        <v>3208.0865324</v>
      </c>
      <c r="H720" s="47">
        <v>1686308.8686</v>
      </c>
      <c r="I720" s="47">
        <v>7373.4577501</v>
      </c>
      <c r="J720" s="48">
        <v>1505.0186176</v>
      </c>
      <c r="K720" s="47">
        <f>IF(C720="Pervious",J720*(1-0.25),J720)</f>
        <v>1505.0186176</v>
      </c>
      <c r="L720" s="47">
        <v>1092548.2177</v>
      </c>
      <c r="M720" s="47">
        <v>2725.5820615</v>
      </c>
      <c r="N720" s="49">
        <f t="shared" si="66"/>
        <v>20.562609559499407</v>
      </c>
      <c r="O720" s="50">
        <f t="shared" si="67"/>
        <v>1.1770280475923218</v>
      </c>
      <c r="P720" s="51">
        <f t="shared" si="68"/>
        <v>618.696788630886</v>
      </c>
      <c r="Q720" s="49">
        <f t="shared" si="69"/>
        <v>2.7052782061685874</v>
      </c>
      <c r="R720" s="50">
        <f t="shared" si="70"/>
        <v>0.552182463650251</v>
      </c>
      <c r="S720" s="51">
        <f t="shared" si="71"/>
        <v>400.8495040867439</v>
      </c>
    </row>
    <row r="721" spans="1:19" ht="15">
      <c r="A721" s="39">
        <v>2140512</v>
      </c>
      <c r="B721" s="39" t="s">
        <v>239</v>
      </c>
      <c r="C721" s="39" t="s">
        <v>117</v>
      </c>
      <c r="D721" s="44">
        <v>3</v>
      </c>
      <c r="E721" s="47">
        <v>21520.660873</v>
      </c>
      <c r="F721" s="48">
        <v>2161.4158568</v>
      </c>
      <c r="G721" s="47">
        <f>IF(C721="Pervious",F721*(1-0.25),F721)</f>
        <v>2161.4158568</v>
      </c>
      <c r="H721" s="47">
        <v>545799.34822</v>
      </c>
      <c r="I721" s="47">
        <v>2831.3161292</v>
      </c>
      <c r="J721" s="48">
        <v>1013.9910728</v>
      </c>
      <c r="K721" s="47">
        <f>IF(C721="Pervious",J721*(1-0.25),J721)</f>
        <v>1013.9910728</v>
      </c>
      <c r="L721" s="47">
        <v>353619.74085</v>
      </c>
      <c r="M721" s="47">
        <v>1953.2149779</v>
      </c>
      <c r="N721" s="49">
        <f t="shared" si="66"/>
        <v>11.018070778946182</v>
      </c>
      <c r="O721" s="50">
        <f t="shared" si="67"/>
        <v>1.1065939393542064</v>
      </c>
      <c r="P721" s="51">
        <f t="shared" si="68"/>
        <v>279.43639302152826</v>
      </c>
      <c r="Q721" s="49">
        <f t="shared" si="69"/>
        <v>1.4495670785015642</v>
      </c>
      <c r="R721" s="50">
        <f t="shared" si="70"/>
        <v>0.5191395131989992</v>
      </c>
      <c r="S721" s="51">
        <f t="shared" si="71"/>
        <v>181.04496681168933</v>
      </c>
    </row>
    <row r="722" spans="1:19" ht="15">
      <c r="A722" s="39">
        <v>2140512</v>
      </c>
      <c r="B722" s="39" t="s">
        <v>239</v>
      </c>
      <c r="C722" s="39" t="s">
        <v>118</v>
      </c>
      <c r="D722" s="44">
        <v>4</v>
      </c>
      <c r="E722" s="47">
        <v>10102.239416</v>
      </c>
      <c r="F722" s="48">
        <v>1454.2557604</v>
      </c>
      <c r="G722" s="47">
        <f>IF(C722="Pervious",F722*(1-0.25),F722)</f>
        <v>1454.2557604</v>
      </c>
      <c r="H722" s="47">
        <v>1116127.2388</v>
      </c>
      <c r="I722" s="47">
        <v>1338.3912216</v>
      </c>
      <c r="J722" s="48">
        <v>682.23907679</v>
      </c>
      <c r="K722" s="47">
        <f>IF(C722="Pervious",J722*(1-0.25),J722)</f>
        <v>682.23907679</v>
      </c>
      <c r="L722" s="47">
        <v>723131.36</v>
      </c>
      <c r="M722" s="47">
        <v>522.40000019</v>
      </c>
      <c r="N722" s="49">
        <f t="shared" si="66"/>
        <v>19.338130574896162</v>
      </c>
      <c r="O722" s="50">
        <f t="shared" si="67"/>
        <v>2.783797396384147</v>
      </c>
      <c r="P722" s="51">
        <f t="shared" si="68"/>
        <v>2136.537592637936</v>
      </c>
      <c r="Q722" s="49">
        <f t="shared" si="69"/>
        <v>2.5620046345965144</v>
      </c>
      <c r="R722" s="50">
        <f t="shared" si="70"/>
        <v>1.3059706671934639</v>
      </c>
      <c r="S722" s="51">
        <f t="shared" si="71"/>
        <v>1384.248391533294</v>
      </c>
    </row>
    <row r="723" spans="1:19" ht="15">
      <c r="A723" s="39">
        <v>2140512</v>
      </c>
      <c r="B723" s="39" t="s">
        <v>239</v>
      </c>
      <c r="C723" s="39" t="s">
        <v>119</v>
      </c>
      <c r="D723" s="44">
        <v>5</v>
      </c>
      <c r="E723" s="47">
        <v>4722.0944474</v>
      </c>
      <c r="F723" s="48">
        <v>276.64533561</v>
      </c>
      <c r="G723" s="47">
        <f>IF(C723="Pervious",F723*(1-0.25),F723)</f>
        <v>207.4840017075</v>
      </c>
      <c r="H723" s="47">
        <v>103038.88229</v>
      </c>
      <c r="I723" s="47">
        <v>623.77643102</v>
      </c>
      <c r="J723" s="48">
        <v>129.7834009</v>
      </c>
      <c r="K723" s="47">
        <f>IF(C723="Pervious",J723*(1-0.25),J723)</f>
        <v>97.337550675</v>
      </c>
      <c r="L723" s="47">
        <v>66758.201476</v>
      </c>
      <c r="M723" s="47">
        <v>319.40000305</v>
      </c>
      <c r="N723" s="49">
        <f t="shared" si="66"/>
        <v>14.784265505034409</v>
      </c>
      <c r="O723" s="50">
        <f t="shared" si="67"/>
        <v>0.6496055094746499</v>
      </c>
      <c r="P723" s="51">
        <f t="shared" si="68"/>
        <v>322.6013816720907</v>
      </c>
      <c r="Q723" s="49">
        <f t="shared" si="69"/>
        <v>1.952963134199945</v>
      </c>
      <c r="R723" s="50">
        <f t="shared" si="70"/>
        <v>0.30475125155137345</v>
      </c>
      <c r="S723" s="51">
        <f t="shared" si="71"/>
        <v>209.01127375865877</v>
      </c>
    </row>
    <row r="724" spans="1:19" ht="15">
      <c r="A724" s="39">
        <v>2140512</v>
      </c>
      <c r="B724" s="39" t="s">
        <v>239</v>
      </c>
      <c r="C724" s="39" t="s">
        <v>120</v>
      </c>
      <c r="D724" s="44">
        <v>6</v>
      </c>
      <c r="E724" s="47">
        <v>14824.3338634</v>
      </c>
      <c r="F724" s="48">
        <v>1730.9010960100002</v>
      </c>
      <c r="G724" s="47">
        <v>1661.7397621075002</v>
      </c>
      <c r="H724" s="47">
        <v>1219166.12109</v>
      </c>
      <c r="I724" s="47">
        <v>1962.1676526200001</v>
      </c>
      <c r="J724" s="48">
        <v>812.02247769</v>
      </c>
      <c r="K724" s="47">
        <v>779.576627465</v>
      </c>
      <c r="L724" s="47">
        <v>789889.561476</v>
      </c>
      <c r="M724" s="47">
        <v>841.80000324</v>
      </c>
      <c r="N724" s="49">
        <f t="shared" si="66"/>
        <v>17.610280121576018</v>
      </c>
      <c r="O724" s="50">
        <f t="shared" si="67"/>
        <v>1.9740315463431193</v>
      </c>
      <c r="P724" s="51">
        <f t="shared" si="68"/>
        <v>1448.2847664499375</v>
      </c>
      <c r="Q724" s="49">
        <f t="shared" si="69"/>
        <v>2.3309190366688317</v>
      </c>
      <c r="R724" s="50">
        <f t="shared" si="70"/>
        <v>0.926082946619733</v>
      </c>
      <c r="S724" s="51">
        <f t="shared" si="71"/>
        <v>938.3339967163196</v>
      </c>
    </row>
    <row r="725" spans="1:19" ht="15">
      <c r="A725" s="39">
        <v>2141001</v>
      </c>
      <c r="B725" s="39" t="s">
        <v>240</v>
      </c>
      <c r="C725" s="39" t="s">
        <v>115</v>
      </c>
      <c r="D725" s="44">
        <v>1</v>
      </c>
      <c r="E725" s="47">
        <v>306907.15427</v>
      </c>
      <c r="F725" s="48">
        <v>8671.2430033</v>
      </c>
      <c r="G725" s="47">
        <f>IF(C725="Pervious",F725*(1-0.25),F725)</f>
        <v>8671.2430033</v>
      </c>
      <c r="H725" s="47">
        <v>2629191.04</v>
      </c>
      <c r="I725" s="47">
        <v>80113.59777</v>
      </c>
      <c r="J725" s="48">
        <v>4067.9645096</v>
      </c>
      <c r="K725" s="47">
        <f>IF(C725="Pervious",J725*(1-0.25),J725)</f>
        <v>4067.9645096</v>
      </c>
      <c r="L725" s="47">
        <v>1703435.2593</v>
      </c>
      <c r="M725" s="47">
        <v>57107.766428</v>
      </c>
      <c r="N725" s="49">
        <f t="shared" si="66"/>
        <v>5.374175413723116</v>
      </c>
      <c r="O725" s="50">
        <f t="shared" si="67"/>
        <v>0.15183999560256797</v>
      </c>
      <c r="P725" s="51">
        <f t="shared" si="68"/>
        <v>46.0391152456438</v>
      </c>
      <c r="Q725" s="49">
        <f t="shared" si="69"/>
        <v>1.402849433290394</v>
      </c>
      <c r="R725" s="50">
        <f t="shared" si="70"/>
        <v>0.07123312228869579</v>
      </c>
      <c r="S725" s="51">
        <f t="shared" si="71"/>
        <v>29.8284343067006</v>
      </c>
    </row>
    <row r="726" spans="1:19" ht="15">
      <c r="A726" s="39">
        <v>2141001</v>
      </c>
      <c r="B726" s="39" t="s">
        <v>240</v>
      </c>
      <c r="C726" s="39" t="s">
        <v>116</v>
      </c>
      <c r="D726" s="44">
        <v>2</v>
      </c>
      <c r="E726" s="47">
        <v>68396.960439</v>
      </c>
      <c r="F726" s="48">
        <v>3675.9026462</v>
      </c>
      <c r="G726" s="47">
        <f>IF(C726="Pervious",F726*(1-0.25),F726)</f>
        <v>3675.9026462</v>
      </c>
      <c r="H726" s="47">
        <v>2099045.8635</v>
      </c>
      <c r="I726" s="47">
        <v>18084.536094</v>
      </c>
      <c r="J726" s="48">
        <v>1724.4865009</v>
      </c>
      <c r="K726" s="47">
        <f>IF(C726="Pervious",J726*(1-0.25),J726)</f>
        <v>1724.4865009</v>
      </c>
      <c r="L726" s="47">
        <v>1359957.7513</v>
      </c>
      <c r="M726" s="47">
        <v>3249.437983</v>
      </c>
      <c r="N726" s="49">
        <f t="shared" si="66"/>
        <v>21.04885854010158</v>
      </c>
      <c r="O726" s="50">
        <f t="shared" si="67"/>
        <v>1.1312425919285503</v>
      </c>
      <c r="P726" s="51">
        <f t="shared" si="68"/>
        <v>645.9719725323343</v>
      </c>
      <c r="Q726" s="49">
        <f t="shared" si="69"/>
        <v>5.565435065575154</v>
      </c>
      <c r="R726" s="50">
        <f t="shared" si="70"/>
        <v>0.5307030046186298</v>
      </c>
      <c r="S726" s="51">
        <f t="shared" si="71"/>
        <v>418.520912974753</v>
      </c>
    </row>
    <row r="727" spans="1:19" ht="15">
      <c r="A727" s="39">
        <v>2141001</v>
      </c>
      <c r="B727" s="39" t="s">
        <v>240</v>
      </c>
      <c r="C727" s="39" t="s">
        <v>117</v>
      </c>
      <c r="D727" s="44">
        <v>3</v>
      </c>
      <c r="E727" s="47">
        <v>25681.21938</v>
      </c>
      <c r="F727" s="48">
        <v>2562.2914095</v>
      </c>
      <c r="G727" s="47">
        <f>IF(C727="Pervious",F727*(1-0.25),F727)</f>
        <v>2562.2914095</v>
      </c>
      <c r="H727" s="47">
        <v>656988.41749</v>
      </c>
      <c r="I727" s="47">
        <v>6823.1102136</v>
      </c>
      <c r="J727" s="48">
        <v>1202.0549433</v>
      </c>
      <c r="K727" s="47">
        <f>IF(C727="Pervious",J727*(1-0.25),J727)</f>
        <v>1202.0549433</v>
      </c>
      <c r="L727" s="47">
        <v>425658.39387</v>
      </c>
      <c r="M727" s="47">
        <v>2328.6250235</v>
      </c>
      <c r="N727" s="49">
        <f t="shared" si="66"/>
        <v>11.028490684773402</v>
      </c>
      <c r="O727" s="50">
        <f t="shared" si="67"/>
        <v>1.1003452181617424</v>
      </c>
      <c r="P727" s="51">
        <f t="shared" si="68"/>
        <v>282.13577147879516</v>
      </c>
      <c r="Q727" s="49">
        <f t="shared" si="69"/>
        <v>2.9301025904740303</v>
      </c>
      <c r="R727" s="50">
        <f t="shared" si="70"/>
        <v>0.5162080331393467</v>
      </c>
      <c r="S727" s="51">
        <f t="shared" si="71"/>
        <v>182.79387603171136</v>
      </c>
    </row>
    <row r="728" spans="1:19" ht="15">
      <c r="A728" s="39">
        <v>2141001</v>
      </c>
      <c r="B728" s="39" t="s">
        <v>240</v>
      </c>
      <c r="C728" s="39" t="s">
        <v>118</v>
      </c>
      <c r="D728" s="44">
        <v>4</v>
      </c>
      <c r="E728" s="47">
        <v>41503.901093</v>
      </c>
      <c r="F728" s="48">
        <v>5706.6962501</v>
      </c>
      <c r="G728" s="47">
        <f>IF(C728="Pervious",F728*(1-0.25),F728)</f>
        <v>5706.6962501</v>
      </c>
      <c r="H728" s="47">
        <v>4986978.3638</v>
      </c>
      <c r="I728" s="47">
        <v>9706.2761651</v>
      </c>
      <c r="J728" s="48">
        <v>2677.1983905</v>
      </c>
      <c r="K728" s="47">
        <f>IF(C728="Pervious",J728*(1-0.25),J728)</f>
        <v>2677.1983905</v>
      </c>
      <c r="L728" s="47">
        <v>3231029.8691</v>
      </c>
      <c r="M728" s="47">
        <v>1924.2000016</v>
      </c>
      <c r="N728" s="49">
        <f t="shared" si="66"/>
        <v>21.56943200212499</v>
      </c>
      <c r="O728" s="50">
        <f t="shared" si="67"/>
        <v>2.9657500495555555</v>
      </c>
      <c r="P728" s="51">
        <f t="shared" si="68"/>
        <v>2591.715185351448</v>
      </c>
      <c r="Q728" s="49">
        <f t="shared" si="69"/>
        <v>5.044317720106585</v>
      </c>
      <c r="R728" s="50">
        <f t="shared" si="70"/>
        <v>1.3913306248175197</v>
      </c>
      <c r="S728" s="51">
        <f t="shared" si="71"/>
        <v>1679.1549040709656</v>
      </c>
    </row>
    <row r="729" spans="1:19" ht="15">
      <c r="A729" s="39">
        <v>2141001</v>
      </c>
      <c r="B729" s="39" t="s">
        <v>240</v>
      </c>
      <c r="C729" s="39" t="s">
        <v>119</v>
      </c>
      <c r="D729" s="44">
        <v>5</v>
      </c>
      <c r="E729" s="47">
        <v>81591.098412</v>
      </c>
      <c r="F729" s="48">
        <v>4117.5555154</v>
      </c>
      <c r="G729" s="47">
        <f>IF(C729="Pervious",F729*(1-0.25),F729)</f>
        <v>3088.1666365500005</v>
      </c>
      <c r="H729" s="47">
        <v>1624733.4611</v>
      </c>
      <c r="I729" s="47">
        <v>18116.197451</v>
      </c>
      <c r="J729" s="48">
        <v>1931.6803481</v>
      </c>
      <c r="K729" s="47">
        <f>IF(C729="Pervious",J729*(1-0.25),J729)</f>
        <v>1448.760261075</v>
      </c>
      <c r="L729" s="47">
        <v>1052653.9237</v>
      </c>
      <c r="M729" s="47">
        <v>4145.8999966</v>
      </c>
      <c r="N729" s="49">
        <f t="shared" si="66"/>
        <v>19.679948498254138</v>
      </c>
      <c r="O729" s="50">
        <f t="shared" si="67"/>
        <v>0.7448724376088586</v>
      </c>
      <c r="P729" s="51">
        <f t="shared" si="68"/>
        <v>391.889206790425</v>
      </c>
      <c r="Q729" s="49">
        <f t="shared" si="69"/>
        <v>4.369665806183667</v>
      </c>
      <c r="R729" s="50">
        <f t="shared" si="70"/>
        <v>0.3494440922991654</v>
      </c>
      <c r="S729" s="51">
        <f t="shared" si="71"/>
        <v>253.90239141399167</v>
      </c>
    </row>
    <row r="730" spans="1:19" ht="15">
      <c r="A730" s="39">
        <v>2141001</v>
      </c>
      <c r="B730" s="39" t="s">
        <v>240</v>
      </c>
      <c r="C730" s="39" t="s">
        <v>120</v>
      </c>
      <c r="D730" s="44">
        <v>6</v>
      </c>
      <c r="E730" s="47">
        <v>123094.99950500001</v>
      </c>
      <c r="F730" s="48">
        <v>9824.251765500001</v>
      </c>
      <c r="G730" s="47">
        <v>8794.86288665</v>
      </c>
      <c r="H730" s="47">
        <v>6611711.8249</v>
      </c>
      <c r="I730" s="47">
        <v>27822.4736161</v>
      </c>
      <c r="J730" s="48">
        <v>4608.8787386</v>
      </c>
      <c r="K730" s="47">
        <v>4125.958651575</v>
      </c>
      <c r="L730" s="47">
        <v>4283683.7928</v>
      </c>
      <c r="M730" s="47">
        <v>6070.0999982</v>
      </c>
      <c r="N730" s="49">
        <f t="shared" si="66"/>
        <v>20.27890801494243</v>
      </c>
      <c r="O730" s="50">
        <f t="shared" si="67"/>
        <v>1.4488827019749244</v>
      </c>
      <c r="P730" s="51">
        <f t="shared" si="68"/>
        <v>1089.226178623187</v>
      </c>
      <c r="Q730" s="49">
        <f t="shared" si="69"/>
        <v>4.583528051325406</v>
      </c>
      <c r="R730" s="50">
        <f t="shared" si="70"/>
        <v>0.6797183988399684</v>
      </c>
      <c r="S730" s="51">
        <f t="shared" si="71"/>
        <v>705.7023433008128</v>
      </c>
    </row>
    <row r="731" spans="1:19" ht="15">
      <c r="A731" s="39">
        <v>2141002</v>
      </c>
      <c r="B731" s="39" t="s">
        <v>241</v>
      </c>
      <c r="C731" s="39" t="s">
        <v>115</v>
      </c>
      <c r="D731" s="44">
        <v>1</v>
      </c>
      <c r="E731" s="47">
        <v>67298.445818</v>
      </c>
      <c r="F731" s="48">
        <v>1947.2430304</v>
      </c>
      <c r="G731" s="47">
        <f>IF(C731="Pervious",F731*(1-0.25),F731)</f>
        <v>1947.2430304</v>
      </c>
      <c r="H731" s="47">
        <v>709980.17533</v>
      </c>
      <c r="I731" s="47">
        <v>12819.108907</v>
      </c>
      <c r="J731" s="48">
        <v>913.51557514</v>
      </c>
      <c r="K731" s="47">
        <f>IF(C731="Pervious",J731*(1-0.25),J731)</f>
        <v>913.51557514</v>
      </c>
      <c r="L731" s="47">
        <v>459991.39873</v>
      </c>
      <c r="M731" s="47">
        <v>12787.653</v>
      </c>
      <c r="N731" s="49">
        <f t="shared" si="66"/>
        <v>5.262767594491342</v>
      </c>
      <c r="O731" s="50">
        <f t="shared" si="67"/>
        <v>0.15227524788168711</v>
      </c>
      <c r="P731" s="51">
        <f t="shared" si="68"/>
        <v>55.52075704040452</v>
      </c>
      <c r="Q731" s="49">
        <f t="shared" si="69"/>
        <v>1.0024598655437398</v>
      </c>
      <c r="R731" s="50">
        <f t="shared" si="70"/>
        <v>0.07143731341005265</v>
      </c>
      <c r="S731" s="51">
        <f t="shared" si="71"/>
        <v>35.971526497473775</v>
      </c>
    </row>
    <row r="732" spans="1:19" ht="15">
      <c r="A732" s="39">
        <v>2141002</v>
      </c>
      <c r="B732" s="39" t="s">
        <v>241</v>
      </c>
      <c r="C732" s="39" t="s">
        <v>116</v>
      </c>
      <c r="D732" s="44">
        <v>2</v>
      </c>
      <c r="E732" s="47">
        <v>22449.181664</v>
      </c>
      <c r="F732" s="48">
        <v>1269.7534529</v>
      </c>
      <c r="G732" s="47">
        <f>IF(C732="Pervious",F732*(1-0.25),F732)</f>
        <v>1269.7534529</v>
      </c>
      <c r="H732" s="47">
        <v>868001.71043</v>
      </c>
      <c r="I732" s="47">
        <v>4276.1537971</v>
      </c>
      <c r="J732" s="48">
        <v>595.68299265</v>
      </c>
      <c r="K732" s="47">
        <f>IF(C732="Pervious",J732*(1-0.25),J732)</f>
        <v>595.68299265</v>
      </c>
      <c r="L732" s="47">
        <v>562372.49257</v>
      </c>
      <c r="M732" s="47">
        <v>1087.051986</v>
      </c>
      <c r="N732" s="49">
        <f t="shared" si="66"/>
        <v>20.651433374962807</v>
      </c>
      <c r="O732" s="50">
        <f t="shared" si="67"/>
        <v>1.1680705883922649</v>
      </c>
      <c r="P732" s="51">
        <f t="shared" si="68"/>
        <v>798.4914443916945</v>
      </c>
      <c r="Q732" s="49">
        <f t="shared" si="69"/>
        <v>3.9337160063842616</v>
      </c>
      <c r="R732" s="50">
        <f t="shared" si="70"/>
        <v>0.5479802257129587</v>
      </c>
      <c r="S732" s="51">
        <f t="shared" si="71"/>
        <v>517.3372569230557</v>
      </c>
    </row>
    <row r="733" spans="1:19" ht="15">
      <c r="A733" s="39">
        <v>2141002</v>
      </c>
      <c r="B733" s="39" t="s">
        <v>241</v>
      </c>
      <c r="C733" s="39" t="s">
        <v>117</v>
      </c>
      <c r="D733" s="44">
        <v>3</v>
      </c>
      <c r="E733" s="47">
        <v>8585.6740533</v>
      </c>
      <c r="F733" s="48">
        <v>861.06938456</v>
      </c>
      <c r="G733" s="47">
        <f>IF(C733="Pervious",F733*(1-0.25),F733)</f>
        <v>861.06938456</v>
      </c>
      <c r="H733" s="47">
        <v>72095.169709</v>
      </c>
      <c r="I733" s="47">
        <v>1635.4120722</v>
      </c>
      <c r="J733" s="48">
        <v>403.95589137</v>
      </c>
      <c r="K733" s="47">
        <f>IF(C733="Pervious",J733*(1-0.25),J733)</f>
        <v>403.95589137</v>
      </c>
      <c r="L733" s="47">
        <v>46709.977417</v>
      </c>
      <c r="M733" s="47">
        <v>779.00699855</v>
      </c>
      <c r="N733" s="49">
        <f t="shared" si="66"/>
        <v>11.02130541738507</v>
      </c>
      <c r="O733" s="50">
        <f t="shared" si="67"/>
        <v>1.1053422962344963</v>
      </c>
      <c r="P733" s="51">
        <f t="shared" si="68"/>
        <v>92.5475250455951</v>
      </c>
      <c r="Q733" s="49">
        <f t="shared" si="69"/>
        <v>2.099354787882605</v>
      </c>
      <c r="R733" s="50">
        <f t="shared" si="70"/>
        <v>0.5185523263871837</v>
      </c>
      <c r="S733" s="51">
        <f t="shared" si="71"/>
        <v>59.96092140884913</v>
      </c>
    </row>
    <row r="734" spans="1:19" ht="15">
      <c r="A734" s="39">
        <v>2141002</v>
      </c>
      <c r="B734" s="39" t="s">
        <v>241</v>
      </c>
      <c r="C734" s="39" t="s">
        <v>118</v>
      </c>
      <c r="D734" s="44">
        <v>4</v>
      </c>
      <c r="E734" s="47">
        <v>12197.960019</v>
      </c>
      <c r="F734" s="48">
        <v>1743.5441584</v>
      </c>
      <c r="G734" s="47">
        <f>IF(C734="Pervious",F734*(1-0.25),F734)</f>
        <v>1743.5441584</v>
      </c>
      <c r="H734" s="47">
        <v>1673176.557</v>
      </c>
      <c r="I734" s="47">
        <v>2323.4857213</v>
      </c>
      <c r="J734" s="48">
        <v>817.95375294</v>
      </c>
      <c r="K734" s="47">
        <f>IF(C734="Pervious",J734*(1-0.25),J734)</f>
        <v>817.95375294</v>
      </c>
      <c r="L734" s="47">
        <v>1084039.881</v>
      </c>
      <c r="M734" s="47">
        <v>620.49999924</v>
      </c>
      <c r="N734" s="49">
        <f t="shared" si="66"/>
        <v>19.658275638904577</v>
      </c>
      <c r="O734" s="50">
        <f t="shared" si="67"/>
        <v>2.809901950903345</v>
      </c>
      <c r="P734" s="51">
        <f t="shared" si="68"/>
        <v>2696.497274857918</v>
      </c>
      <c r="Q734" s="49">
        <f t="shared" si="69"/>
        <v>3.7445378310166784</v>
      </c>
      <c r="R734" s="50">
        <f t="shared" si="70"/>
        <v>1.3182171699304512</v>
      </c>
      <c r="S734" s="51">
        <f t="shared" si="71"/>
        <v>1747.0425178529451</v>
      </c>
    </row>
    <row r="735" spans="1:19" ht="15">
      <c r="A735" s="39">
        <v>2141002</v>
      </c>
      <c r="B735" s="39" t="s">
        <v>241</v>
      </c>
      <c r="C735" s="39" t="s">
        <v>119</v>
      </c>
      <c r="D735" s="44">
        <v>5</v>
      </c>
      <c r="E735" s="47">
        <v>23833.982401</v>
      </c>
      <c r="F735" s="48">
        <v>1358.1473178</v>
      </c>
      <c r="G735" s="47">
        <f>IF(C735="Pervious",F735*(1-0.25),F735)</f>
        <v>1018.6104883500001</v>
      </c>
      <c r="H735" s="47">
        <v>619342.14726</v>
      </c>
      <c r="I735" s="47">
        <v>4539.9327188</v>
      </c>
      <c r="J735" s="48">
        <v>637.151454</v>
      </c>
      <c r="K735" s="47">
        <f>IF(C735="Pervious",J735*(1-0.25),J735)</f>
        <v>477.8635905</v>
      </c>
      <c r="L735" s="47">
        <v>401267.62761</v>
      </c>
      <c r="M735" s="47">
        <v>1532.9</v>
      </c>
      <c r="N735" s="49">
        <f t="shared" si="66"/>
        <v>15.548295649422663</v>
      </c>
      <c r="O735" s="50">
        <f t="shared" si="67"/>
        <v>0.6644989812446996</v>
      </c>
      <c r="P735" s="51">
        <f t="shared" si="68"/>
        <v>404.03297492334787</v>
      </c>
      <c r="Q735" s="49">
        <f t="shared" si="69"/>
        <v>2.9616626778002475</v>
      </c>
      <c r="R735" s="50">
        <f t="shared" si="70"/>
        <v>0.31173826766260027</v>
      </c>
      <c r="S735" s="51">
        <f t="shared" si="71"/>
        <v>261.77025742709895</v>
      </c>
    </row>
    <row r="736" spans="1:19" ht="15">
      <c r="A736" s="39">
        <v>2141002</v>
      </c>
      <c r="B736" s="39" t="s">
        <v>241</v>
      </c>
      <c r="C736" s="39" t="s">
        <v>120</v>
      </c>
      <c r="D736" s="44">
        <v>6</v>
      </c>
      <c r="E736" s="47">
        <v>36031.94242</v>
      </c>
      <c r="F736" s="48">
        <v>3101.6914762</v>
      </c>
      <c r="G736" s="47">
        <v>2762.15464675</v>
      </c>
      <c r="H736" s="47">
        <v>2292518.70426</v>
      </c>
      <c r="I736" s="47">
        <v>6863.4184401</v>
      </c>
      <c r="J736" s="48">
        <v>1455.1052069399998</v>
      </c>
      <c r="K736" s="47">
        <v>1295.81734344</v>
      </c>
      <c r="L736" s="47">
        <v>1485307.5086100001</v>
      </c>
      <c r="M736" s="47">
        <v>2153.39999924</v>
      </c>
      <c r="N736" s="49">
        <f t="shared" si="66"/>
        <v>16.732582164352543</v>
      </c>
      <c r="O736" s="50">
        <f t="shared" si="67"/>
        <v>1.282694644620065</v>
      </c>
      <c r="P736" s="51">
        <f t="shared" si="68"/>
        <v>1064.6042096540816</v>
      </c>
      <c r="Q736" s="49">
        <f t="shared" si="69"/>
        <v>3.1872473495506215</v>
      </c>
      <c r="R736" s="50">
        <f t="shared" si="70"/>
        <v>0.6017541301650103</v>
      </c>
      <c r="S736" s="51">
        <f t="shared" si="71"/>
        <v>689.7499345844758</v>
      </c>
    </row>
    <row r="737" spans="1:19" ht="15">
      <c r="A737" s="39">
        <v>2141003</v>
      </c>
      <c r="B737" s="39" t="s">
        <v>242</v>
      </c>
      <c r="C737" s="39" t="s">
        <v>115</v>
      </c>
      <c r="D737" s="44">
        <v>1</v>
      </c>
      <c r="E737" s="47">
        <v>149194.27892</v>
      </c>
      <c r="F737" s="48">
        <v>4083.7679749</v>
      </c>
      <c r="G737" s="47">
        <f>IF(C737="Pervious",F737*(1-0.25),F737)</f>
        <v>4083.7679749</v>
      </c>
      <c r="H737" s="47">
        <v>915041.81567</v>
      </c>
      <c r="I737" s="47">
        <v>30058.782668</v>
      </c>
      <c r="J737" s="48">
        <v>1915.8295046</v>
      </c>
      <c r="K737" s="47">
        <f>IF(C737="Pervious",J737*(1-0.25),J737)</f>
        <v>1915.8295046</v>
      </c>
      <c r="L737" s="47">
        <v>592849.46159</v>
      </c>
      <c r="M737" s="47">
        <v>26995.30124</v>
      </c>
      <c r="N737" s="49">
        <f t="shared" si="66"/>
        <v>5.5266758312343995</v>
      </c>
      <c r="O737" s="50">
        <f t="shared" si="67"/>
        <v>0.1512769921918456</v>
      </c>
      <c r="P737" s="51">
        <f t="shared" si="68"/>
        <v>33.89633653408344</v>
      </c>
      <c r="Q737" s="49">
        <f t="shared" si="69"/>
        <v>1.1134820241776269</v>
      </c>
      <c r="R737" s="50">
        <f t="shared" si="70"/>
        <v>0.07096899892197683</v>
      </c>
      <c r="S737" s="51">
        <f t="shared" si="71"/>
        <v>21.96120933488794</v>
      </c>
    </row>
    <row r="738" spans="1:19" ht="15">
      <c r="A738" s="39">
        <v>2141003</v>
      </c>
      <c r="B738" s="39" t="s">
        <v>242</v>
      </c>
      <c r="C738" s="39" t="s">
        <v>116</v>
      </c>
      <c r="D738" s="44">
        <v>2</v>
      </c>
      <c r="E738" s="47">
        <v>28334.223007</v>
      </c>
      <c r="F738" s="48">
        <v>1408.8840299</v>
      </c>
      <c r="G738" s="47">
        <f>IF(C738="Pervious",F738*(1-0.25),F738)</f>
        <v>1408.8840299</v>
      </c>
      <c r="H738" s="47">
        <v>462479.45064</v>
      </c>
      <c r="I738" s="47">
        <v>5771.1847073</v>
      </c>
      <c r="J738" s="48">
        <v>660.95370984</v>
      </c>
      <c r="K738" s="47">
        <f>IF(C738="Pervious",J738*(1-0.25),J738)</f>
        <v>660.95370984</v>
      </c>
      <c r="L738" s="47">
        <v>299637.33746</v>
      </c>
      <c r="M738" s="47">
        <v>1311.8830336</v>
      </c>
      <c r="N738" s="49">
        <f t="shared" si="66"/>
        <v>21.59813206002575</v>
      </c>
      <c r="O738" s="50">
        <f t="shared" si="67"/>
        <v>1.0739402780702294</v>
      </c>
      <c r="P738" s="51">
        <f t="shared" si="68"/>
        <v>352.53100984993176</v>
      </c>
      <c r="Q738" s="49">
        <f t="shared" si="69"/>
        <v>4.39916102235351</v>
      </c>
      <c r="R738" s="50">
        <f t="shared" si="70"/>
        <v>0.5038206096973796</v>
      </c>
      <c r="S738" s="51">
        <f t="shared" si="71"/>
        <v>228.40247932603492</v>
      </c>
    </row>
    <row r="739" spans="1:19" ht="15">
      <c r="A739" s="39">
        <v>2141003</v>
      </c>
      <c r="B739" s="39" t="s">
        <v>242</v>
      </c>
      <c r="C739" s="39" t="s">
        <v>117</v>
      </c>
      <c r="D739" s="44">
        <v>3</v>
      </c>
      <c r="E739" s="47">
        <v>10390.867432</v>
      </c>
      <c r="F739" s="48">
        <v>1026.8349233</v>
      </c>
      <c r="G739" s="47">
        <f>IF(C739="Pervious",F739*(1-0.25),F739)</f>
        <v>1026.8349233</v>
      </c>
      <c r="H739" s="47">
        <v>55201.738465</v>
      </c>
      <c r="I739" s="47">
        <v>2116.4383392</v>
      </c>
      <c r="J739" s="48">
        <v>481.72194268</v>
      </c>
      <c r="K739" s="47">
        <f>IF(C739="Pervious",J739*(1-0.25),J739)</f>
        <v>481.72194268</v>
      </c>
      <c r="L739" s="47">
        <v>35764.8365</v>
      </c>
      <c r="M739" s="47">
        <v>940.12498451</v>
      </c>
      <c r="N739" s="49">
        <f t="shared" si="66"/>
        <v>11.052644704912076</v>
      </c>
      <c r="O739" s="50">
        <f t="shared" si="67"/>
        <v>1.0922323523134467</v>
      </c>
      <c r="P739" s="51">
        <f t="shared" si="68"/>
        <v>58.71744648268395</v>
      </c>
      <c r="Q739" s="49">
        <f t="shared" si="69"/>
        <v>2.2512308193820667</v>
      </c>
      <c r="R739" s="50">
        <f t="shared" si="70"/>
        <v>0.5124020216642545</v>
      </c>
      <c r="S739" s="51">
        <f t="shared" si="71"/>
        <v>38.04264016942481</v>
      </c>
    </row>
    <row r="740" spans="1:19" ht="15">
      <c r="A740" s="39">
        <v>2141003</v>
      </c>
      <c r="B740" s="39" t="s">
        <v>242</v>
      </c>
      <c r="C740" s="39" t="s">
        <v>118</v>
      </c>
      <c r="D740" s="44">
        <v>4</v>
      </c>
      <c r="E740" s="47">
        <v>26408.199721</v>
      </c>
      <c r="F740" s="48">
        <v>3550.9696333</v>
      </c>
      <c r="G740" s="47">
        <f>IF(C740="Pervious",F740*(1-0.25),F740)</f>
        <v>3550.9696333</v>
      </c>
      <c r="H740" s="47">
        <v>1836801.2619</v>
      </c>
      <c r="I740" s="47">
        <v>5400.2562041</v>
      </c>
      <c r="J740" s="48">
        <v>1665.8763268</v>
      </c>
      <c r="K740" s="47">
        <f>IF(C740="Pervious",J740*(1-0.25),J740)</f>
        <v>1665.8763268</v>
      </c>
      <c r="L740" s="47">
        <v>1190051.231</v>
      </c>
      <c r="M740" s="47">
        <v>1157.9999987</v>
      </c>
      <c r="N740" s="49">
        <f t="shared" si="66"/>
        <v>22.805008420247418</v>
      </c>
      <c r="O740" s="50">
        <f t="shared" si="67"/>
        <v>3.0664677351350673</v>
      </c>
      <c r="P740" s="51">
        <f t="shared" si="68"/>
        <v>1586.1841657703276</v>
      </c>
      <c r="Q740" s="49">
        <f t="shared" si="69"/>
        <v>4.663433687532351</v>
      </c>
      <c r="R740" s="50">
        <f t="shared" si="70"/>
        <v>1.4385805947065238</v>
      </c>
      <c r="S740" s="51">
        <f t="shared" si="71"/>
        <v>1027.678093554388</v>
      </c>
    </row>
    <row r="741" spans="1:19" ht="15">
      <c r="A741" s="39">
        <v>2141003</v>
      </c>
      <c r="B741" s="39" t="s">
        <v>242</v>
      </c>
      <c r="C741" s="39" t="s">
        <v>119</v>
      </c>
      <c r="D741" s="44">
        <v>5</v>
      </c>
      <c r="E741" s="47">
        <v>54735.495624</v>
      </c>
      <c r="F741" s="48">
        <v>2625.9165325</v>
      </c>
      <c r="G741" s="47">
        <f>IF(C741="Pervious",F741*(1-0.25),F741)</f>
        <v>1969.437399375</v>
      </c>
      <c r="H741" s="47">
        <v>615368.08287</v>
      </c>
      <c r="I741" s="47">
        <v>10956.60126</v>
      </c>
      <c r="J741" s="48">
        <v>1231.9035754</v>
      </c>
      <c r="K741" s="47">
        <f>IF(C741="Pervious",J741*(1-0.25),J741)</f>
        <v>923.92768155</v>
      </c>
      <c r="L741" s="47">
        <v>398692.85793</v>
      </c>
      <c r="M741" s="47">
        <v>2496.8</v>
      </c>
      <c r="N741" s="49">
        <f t="shared" si="66"/>
        <v>21.92225874078821</v>
      </c>
      <c r="O741" s="50">
        <f t="shared" si="67"/>
        <v>0.7887846040431752</v>
      </c>
      <c r="P741" s="51">
        <f t="shared" si="68"/>
        <v>246.462705410926</v>
      </c>
      <c r="Q741" s="49">
        <f t="shared" si="69"/>
        <v>4.388257473566164</v>
      </c>
      <c r="R741" s="50">
        <f t="shared" si="70"/>
        <v>0.370044729874239</v>
      </c>
      <c r="S741" s="51">
        <f t="shared" si="71"/>
        <v>159.68153553748797</v>
      </c>
    </row>
    <row r="742" spans="1:19" ht="15">
      <c r="A742" s="39">
        <v>2141003</v>
      </c>
      <c r="B742" s="39" t="s">
        <v>242</v>
      </c>
      <c r="C742" s="39" t="s">
        <v>120</v>
      </c>
      <c r="D742" s="44">
        <v>6</v>
      </c>
      <c r="E742" s="47">
        <v>81143.695345</v>
      </c>
      <c r="F742" s="48">
        <v>6176.8861658000005</v>
      </c>
      <c r="G742" s="47">
        <v>5520.407032675001</v>
      </c>
      <c r="H742" s="47">
        <v>2452169.3447700003</v>
      </c>
      <c r="I742" s="47">
        <v>16356.8574641</v>
      </c>
      <c r="J742" s="48">
        <v>2897.7799022</v>
      </c>
      <c r="K742" s="47">
        <v>2589.80400835</v>
      </c>
      <c r="L742" s="47">
        <v>1588744.0889299999</v>
      </c>
      <c r="M742" s="47">
        <v>3654.7999987000003</v>
      </c>
      <c r="N742" s="49">
        <f t="shared" si="66"/>
        <v>22.201952329501623</v>
      </c>
      <c r="O742" s="50">
        <f t="shared" si="67"/>
        <v>1.510453933084872</v>
      </c>
      <c r="P742" s="51">
        <f t="shared" si="68"/>
        <v>670.9448795124845</v>
      </c>
      <c r="Q742" s="49">
        <f t="shared" si="69"/>
        <v>4.475445296573842</v>
      </c>
      <c r="R742" s="50">
        <f t="shared" si="70"/>
        <v>0.7086034828913167</v>
      </c>
      <c r="S742" s="51">
        <f t="shared" si="71"/>
        <v>434.7006921021973</v>
      </c>
    </row>
    <row r="743" spans="1:19" ht="15">
      <c r="A743" s="39">
        <v>2141004</v>
      </c>
      <c r="B743" s="39" t="s">
        <v>243</v>
      </c>
      <c r="C743" s="39" t="s">
        <v>115</v>
      </c>
      <c r="D743" s="44">
        <v>1</v>
      </c>
      <c r="E743" s="47">
        <v>196023.35552</v>
      </c>
      <c r="F743" s="48">
        <v>5353.838012</v>
      </c>
      <c r="G743" s="47">
        <f>IF(C743="Pervious",F743*(1-0.25),F743)</f>
        <v>5353.838012</v>
      </c>
      <c r="H743" s="47">
        <v>1864956.3125</v>
      </c>
      <c r="I743" s="47">
        <v>18205.845565</v>
      </c>
      <c r="J743" s="48">
        <v>2511.6610173</v>
      </c>
      <c r="K743" s="47">
        <f>IF(C743="Pervious",J743*(1-0.25),J743)</f>
        <v>2511.6610173</v>
      </c>
      <c r="L743" s="47">
        <v>1208292.6997</v>
      </c>
      <c r="M743" s="47">
        <v>34735.062503</v>
      </c>
      <c r="N743" s="49">
        <f t="shared" si="66"/>
        <v>5.643385714451208</v>
      </c>
      <c r="O743" s="50">
        <f t="shared" si="67"/>
        <v>0.15413353615061437</v>
      </c>
      <c r="P743" s="51">
        <f t="shared" si="68"/>
        <v>53.69088690538349</v>
      </c>
      <c r="Q743" s="49">
        <f t="shared" si="69"/>
        <v>0.5241345272785272</v>
      </c>
      <c r="R743" s="50">
        <f t="shared" si="70"/>
        <v>0.07230909738777849</v>
      </c>
      <c r="S743" s="51">
        <f t="shared" si="71"/>
        <v>34.78596589816535</v>
      </c>
    </row>
    <row r="744" spans="1:19" ht="15">
      <c r="A744" s="39">
        <v>2141004</v>
      </c>
      <c r="B744" s="39" t="s">
        <v>243</v>
      </c>
      <c r="C744" s="39" t="s">
        <v>116</v>
      </c>
      <c r="D744" s="44">
        <v>2</v>
      </c>
      <c r="E744" s="47">
        <v>48595.424041</v>
      </c>
      <c r="F744" s="48">
        <v>2320.4408684</v>
      </c>
      <c r="G744" s="47">
        <f>IF(C744="Pervious",F744*(1-0.25),F744)</f>
        <v>2320.4408684</v>
      </c>
      <c r="H744" s="47">
        <v>1311901.3664</v>
      </c>
      <c r="I744" s="47">
        <v>4513.3437436</v>
      </c>
      <c r="J744" s="48">
        <v>1088.5949218</v>
      </c>
      <c r="K744" s="47">
        <f>IF(C744="Pervious",J744*(1-0.25),J744)</f>
        <v>1088.5949218</v>
      </c>
      <c r="L744" s="47">
        <v>849972.10556</v>
      </c>
      <c r="M744" s="47">
        <v>1842.1859979</v>
      </c>
      <c r="N744" s="49">
        <f t="shared" si="66"/>
        <v>26.37921691750798</v>
      </c>
      <c r="O744" s="50">
        <f t="shared" si="67"/>
        <v>1.2596126943995811</v>
      </c>
      <c r="P744" s="51">
        <f t="shared" si="68"/>
        <v>712.1438160400209</v>
      </c>
      <c r="Q744" s="49">
        <f t="shared" si="69"/>
        <v>2.4499935124601895</v>
      </c>
      <c r="R744" s="50">
        <f t="shared" si="70"/>
        <v>0.5909256302246049</v>
      </c>
      <c r="S744" s="51">
        <f t="shared" si="71"/>
        <v>461.3932070534277</v>
      </c>
    </row>
    <row r="745" spans="1:19" ht="15">
      <c r="A745" s="39">
        <v>2141004</v>
      </c>
      <c r="B745" s="39" t="s">
        <v>243</v>
      </c>
      <c r="C745" s="39" t="s">
        <v>117</v>
      </c>
      <c r="D745" s="44">
        <v>3</v>
      </c>
      <c r="E745" s="47">
        <v>17728.120025</v>
      </c>
      <c r="F745" s="48">
        <v>2043.0599252</v>
      </c>
      <c r="G745" s="47">
        <f>IF(C745="Pervious",F745*(1-0.25),F745)</f>
        <v>2043.0599252</v>
      </c>
      <c r="H745" s="47">
        <v>306374.44634</v>
      </c>
      <c r="I745" s="47">
        <v>1646.5151026</v>
      </c>
      <c r="J745" s="48">
        <v>958.46642326</v>
      </c>
      <c r="K745" s="47">
        <f>IF(C745="Pervious",J745*(1-0.25),J745)</f>
        <v>958.46642326</v>
      </c>
      <c r="L745" s="47">
        <v>198497.95107</v>
      </c>
      <c r="M745" s="47">
        <v>1685.9550097</v>
      </c>
      <c r="N745" s="49">
        <f t="shared" si="66"/>
        <v>10.51517977822822</v>
      </c>
      <c r="O745" s="50">
        <f t="shared" si="67"/>
        <v>1.211811651820735</v>
      </c>
      <c r="P745" s="51">
        <f t="shared" si="68"/>
        <v>181.7216026390387</v>
      </c>
      <c r="Q745" s="49">
        <f t="shared" si="69"/>
        <v>0.9766067855470131</v>
      </c>
      <c r="R745" s="50">
        <f t="shared" si="70"/>
        <v>0.5685005932812823</v>
      </c>
      <c r="S745" s="51">
        <f t="shared" si="71"/>
        <v>117.73620881219178</v>
      </c>
    </row>
    <row r="746" spans="1:19" ht="15">
      <c r="A746" s="39">
        <v>2141004</v>
      </c>
      <c r="B746" s="39" t="s">
        <v>243</v>
      </c>
      <c r="C746" s="39" t="s">
        <v>118</v>
      </c>
      <c r="D746" s="44">
        <v>4</v>
      </c>
      <c r="E746" s="47">
        <v>23023.453493</v>
      </c>
      <c r="F746" s="48">
        <v>3061.3938441</v>
      </c>
      <c r="G746" s="47">
        <f>IF(C746="Pervious",F746*(1-0.25),F746)</f>
        <v>3061.3938441</v>
      </c>
      <c r="H746" s="47">
        <v>2841417.6368</v>
      </c>
      <c r="I746" s="47">
        <v>2138.3239642</v>
      </c>
      <c r="J746" s="48">
        <v>1436.200266</v>
      </c>
      <c r="K746" s="47">
        <f>IF(C746="Pervious",J746*(1-0.25),J746)</f>
        <v>1436.200266</v>
      </c>
      <c r="L746" s="47">
        <v>1840935.4494</v>
      </c>
      <c r="M746" s="47">
        <v>987.19999695</v>
      </c>
      <c r="N746" s="49">
        <f t="shared" si="66"/>
        <v>23.321974842111047</v>
      </c>
      <c r="O746" s="50">
        <f t="shared" si="67"/>
        <v>3.101087777105265</v>
      </c>
      <c r="P746" s="51">
        <f t="shared" si="68"/>
        <v>2878.259365456535</v>
      </c>
      <c r="Q746" s="49">
        <f t="shared" si="69"/>
        <v>2.166049403166988</v>
      </c>
      <c r="R746" s="50">
        <f t="shared" si="70"/>
        <v>1.4548219919339618</v>
      </c>
      <c r="S746" s="51">
        <f t="shared" si="71"/>
        <v>1864.804958557187</v>
      </c>
    </row>
    <row r="747" spans="1:19" ht="15">
      <c r="A747" s="39">
        <v>2141004</v>
      </c>
      <c r="B747" s="39" t="s">
        <v>243</v>
      </c>
      <c r="C747" s="39" t="s">
        <v>119</v>
      </c>
      <c r="D747" s="44">
        <v>5</v>
      </c>
      <c r="E747" s="47">
        <v>43956.173585</v>
      </c>
      <c r="F747" s="48">
        <v>2111.1027527</v>
      </c>
      <c r="G747" s="47">
        <f>IF(C747="Pervious",F747*(1-0.25),F747)</f>
        <v>1583.327064525</v>
      </c>
      <c r="H747" s="47">
        <v>843484.15967</v>
      </c>
      <c r="I747" s="47">
        <v>4082.4691822</v>
      </c>
      <c r="J747" s="48">
        <v>990.38754547</v>
      </c>
      <c r="K747" s="47">
        <f>IF(C747="Pervious",J747*(1-0.25),J747)</f>
        <v>742.7906591025</v>
      </c>
      <c r="L747" s="47">
        <v>546487.73571</v>
      </c>
      <c r="M747" s="47">
        <v>1980.6999969</v>
      </c>
      <c r="N747" s="49">
        <f t="shared" si="66"/>
        <v>22.192241961829627</v>
      </c>
      <c r="O747" s="50">
        <f t="shared" si="67"/>
        <v>0.7993775266335489</v>
      </c>
      <c r="P747" s="51">
        <f t="shared" si="68"/>
        <v>425.85154793261967</v>
      </c>
      <c r="Q747" s="49">
        <f t="shared" si="69"/>
        <v>2.0611244451908344</v>
      </c>
      <c r="R747" s="50">
        <f t="shared" si="70"/>
        <v>0.3750142173297541</v>
      </c>
      <c r="S747" s="51">
        <f t="shared" si="71"/>
        <v>275.90636470202946</v>
      </c>
    </row>
    <row r="748" spans="1:19" ht="15">
      <c r="A748" s="39">
        <v>2141004</v>
      </c>
      <c r="B748" s="39" t="s">
        <v>243</v>
      </c>
      <c r="C748" s="39" t="s">
        <v>120</v>
      </c>
      <c r="D748" s="44">
        <v>6</v>
      </c>
      <c r="E748" s="47">
        <v>66979.62707799999</v>
      </c>
      <c r="F748" s="48">
        <v>5172.4965968</v>
      </c>
      <c r="G748" s="47">
        <v>4644.720908625</v>
      </c>
      <c r="H748" s="47">
        <v>3684901.79647</v>
      </c>
      <c r="I748" s="47">
        <v>6220.793146399999</v>
      </c>
      <c r="J748" s="48">
        <v>2426.58781147</v>
      </c>
      <c r="K748" s="47">
        <v>2178.9909251025</v>
      </c>
      <c r="L748" s="47">
        <v>2387423.18511</v>
      </c>
      <c r="M748" s="47">
        <v>2967.89999385</v>
      </c>
      <c r="N748" s="49">
        <f t="shared" si="66"/>
        <v>22.56802022197288</v>
      </c>
      <c r="O748" s="50">
        <f t="shared" si="67"/>
        <v>1.5649856525656733</v>
      </c>
      <c r="P748" s="51">
        <f t="shared" si="68"/>
        <v>1241.585566934786</v>
      </c>
      <c r="Q748" s="49">
        <f t="shared" si="69"/>
        <v>2.0960251892889095</v>
      </c>
      <c r="R748" s="50">
        <f t="shared" si="70"/>
        <v>0.7341861011549393</v>
      </c>
      <c r="S748" s="51">
        <f t="shared" si="71"/>
        <v>804.4149702001927</v>
      </c>
    </row>
    <row r="749" spans="1:19" ht="15">
      <c r="A749" s="39">
        <v>2141005</v>
      </c>
      <c r="B749" s="39" t="s">
        <v>244</v>
      </c>
      <c r="C749" s="39" t="s">
        <v>115</v>
      </c>
      <c r="D749" s="44">
        <v>1</v>
      </c>
      <c r="E749" s="47">
        <v>291304.29715</v>
      </c>
      <c r="F749" s="48">
        <v>7908.5654454</v>
      </c>
      <c r="G749" s="47">
        <f>IF(C749="Pervious",F749*(1-0.25),F749)</f>
        <v>7908.5654454</v>
      </c>
      <c r="H749" s="47">
        <v>2470876.2558</v>
      </c>
      <c r="I749" s="47">
        <v>10093.231104</v>
      </c>
      <c r="J749" s="48">
        <v>899.96353464</v>
      </c>
      <c r="K749" s="47">
        <f>IF(C749="Pervious",J749*(1-0.25),J749)</f>
        <v>899.96353464</v>
      </c>
      <c r="L749" s="47">
        <v>283007.92978</v>
      </c>
      <c r="M749" s="47">
        <v>48862.543032</v>
      </c>
      <c r="N749" s="49">
        <f t="shared" si="66"/>
        <v>5.961709707970486</v>
      </c>
      <c r="O749" s="50">
        <f t="shared" si="67"/>
        <v>0.16185333293481455</v>
      </c>
      <c r="P749" s="51">
        <f t="shared" si="68"/>
        <v>50.567901350976086</v>
      </c>
      <c r="Q749" s="49">
        <f t="shared" si="69"/>
        <v>0.20656377007209714</v>
      </c>
      <c r="R749" s="50">
        <f t="shared" si="70"/>
        <v>0.01841827049506235</v>
      </c>
      <c r="S749" s="51">
        <f t="shared" si="71"/>
        <v>5.791919785973042</v>
      </c>
    </row>
    <row r="750" spans="1:19" ht="15">
      <c r="A750" s="39">
        <v>2141005</v>
      </c>
      <c r="B750" s="39" t="s">
        <v>244</v>
      </c>
      <c r="C750" s="39" t="s">
        <v>116</v>
      </c>
      <c r="D750" s="44">
        <v>2</v>
      </c>
      <c r="E750" s="47">
        <v>204605.56116</v>
      </c>
      <c r="F750" s="48">
        <v>9386.9116784</v>
      </c>
      <c r="G750" s="47">
        <f>IF(C750="Pervious",F750*(1-0.25),F750)</f>
        <v>9386.9116784</v>
      </c>
      <c r="H750" s="47">
        <v>4447362.6572</v>
      </c>
      <c r="I750" s="47">
        <v>4833.1254139</v>
      </c>
      <c r="J750" s="48">
        <v>1057.2833876</v>
      </c>
      <c r="K750" s="47">
        <f>IF(C750="Pervious",J750*(1-0.25),J750)</f>
        <v>1057.2833876</v>
      </c>
      <c r="L750" s="47">
        <v>491758.78022</v>
      </c>
      <c r="M750" s="47">
        <v>6150.1480264</v>
      </c>
      <c r="N750" s="49">
        <f t="shared" si="66"/>
        <v>33.26839618846804</v>
      </c>
      <c r="O750" s="50">
        <f t="shared" si="67"/>
        <v>1.5262903653872937</v>
      </c>
      <c r="P750" s="51">
        <f t="shared" si="68"/>
        <v>723.1309942637708</v>
      </c>
      <c r="Q750" s="49">
        <f t="shared" si="69"/>
        <v>0.7858551360314295</v>
      </c>
      <c r="R750" s="50">
        <f t="shared" si="70"/>
        <v>0.1719118601798732</v>
      </c>
      <c r="S750" s="51">
        <f t="shared" si="71"/>
        <v>79.95885271526576</v>
      </c>
    </row>
    <row r="751" spans="1:19" ht="15">
      <c r="A751" s="39">
        <v>2141005</v>
      </c>
      <c r="B751" s="39" t="s">
        <v>244</v>
      </c>
      <c r="C751" s="39" t="s">
        <v>117</v>
      </c>
      <c r="D751" s="44">
        <v>3</v>
      </c>
      <c r="E751" s="47">
        <v>74243.201263</v>
      </c>
      <c r="F751" s="48">
        <v>9698.5968249</v>
      </c>
      <c r="G751" s="47">
        <f>IF(C751="Pervious",F751*(1-0.25),F751)</f>
        <v>9698.5968249</v>
      </c>
      <c r="H751" s="47">
        <v>1755378.9356</v>
      </c>
      <c r="I751" s="47">
        <v>1752.9654038</v>
      </c>
      <c r="J751" s="48">
        <v>1091.9579552</v>
      </c>
      <c r="K751" s="47">
        <f>IF(C751="Pervious",J751*(1-0.25),J751)</f>
        <v>1091.9579552</v>
      </c>
      <c r="L751" s="47">
        <v>193642.47775</v>
      </c>
      <c r="M751" s="47">
        <v>7382.5928174</v>
      </c>
      <c r="N751" s="49">
        <f t="shared" si="66"/>
        <v>10.056521211357685</v>
      </c>
      <c r="O751" s="50">
        <f t="shared" si="67"/>
        <v>1.3137114648990826</v>
      </c>
      <c r="P751" s="51">
        <f t="shared" si="68"/>
        <v>237.77268759327416</v>
      </c>
      <c r="Q751" s="49">
        <f t="shared" si="69"/>
        <v>0.2374457656215908</v>
      </c>
      <c r="R751" s="50">
        <f t="shared" si="70"/>
        <v>0.1479098173512115</v>
      </c>
      <c r="S751" s="51">
        <f t="shared" si="71"/>
        <v>26.229602869821683</v>
      </c>
    </row>
    <row r="752" spans="1:19" ht="15">
      <c r="A752" s="39">
        <v>2141005</v>
      </c>
      <c r="B752" s="39" t="s">
        <v>244</v>
      </c>
      <c r="C752" s="39" t="s">
        <v>118</v>
      </c>
      <c r="D752" s="44">
        <v>4</v>
      </c>
      <c r="E752" s="47">
        <v>20558.784637</v>
      </c>
      <c r="F752" s="48">
        <v>2394.1801916</v>
      </c>
      <c r="G752" s="47">
        <f>IF(C752="Pervious",F752*(1-0.25),F752)</f>
        <v>2394.1801916</v>
      </c>
      <c r="H752" s="47">
        <v>1324082.9029</v>
      </c>
      <c r="I752" s="47">
        <v>756.60642568</v>
      </c>
      <c r="J752" s="48">
        <v>292.70646263</v>
      </c>
      <c r="K752" s="47">
        <f>IF(C752="Pervious",J752*(1-0.25),J752)</f>
        <v>292.70646263</v>
      </c>
      <c r="L752" s="47">
        <v>206999.8949</v>
      </c>
      <c r="M752" s="47">
        <v>660.89999786</v>
      </c>
      <c r="N752" s="49">
        <f t="shared" si="66"/>
        <v>31.107254809456084</v>
      </c>
      <c r="O752" s="50">
        <f t="shared" si="67"/>
        <v>3.622605839540591</v>
      </c>
      <c r="P752" s="51">
        <f t="shared" si="68"/>
        <v>2003.454239956714</v>
      </c>
      <c r="Q752" s="49">
        <f t="shared" si="69"/>
        <v>1.1448122683157789</v>
      </c>
      <c r="R752" s="50">
        <f t="shared" si="70"/>
        <v>0.4428906999209957</v>
      </c>
      <c r="S752" s="51">
        <f t="shared" si="71"/>
        <v>313.20910208846647</v>
      </c>
    </row>
    <row r="753" spans="1:19" ht="15">
      <c r="A753" s="39">
        <v>2141005</v>
      </c>
      <c r="B753" s="39" t="s">
        <v>244</v>
      </c>
      <c r="C753" s="39" t="s">
        <v>119</v>
      </c>
      <c r="D753" s="44">
        <v>5</v>
      </c>
      <c r="E753" s="47">
        <v>17850.079227</v>
      </c>
      <c r="F753" s="48">
        <v>879.78723241</v>
      </c>
      <c r="G753" s="47">
        <f>IF(C753="Pervious",F753*(1-0.25),F753)</f>
        <v>659.8404243075</v>
      </c>
      <c r="H753" s="47">
        <v>178402.12553</v>
      </c>
      <c r="I753" s="47">
        <v>693.97032825</v>
      </c>
      <c r="J753" s="48">
        <v>116.51463335</v>
      </c>
      <c r="K753" s="47">
        <f>IF(C753="Pervious",J753*(1-0.25),J753)</f>
        <v>87.3859750125</v>
      </c>
      <c r="L753" s="47">
        <v>39237.39918</v>
      </c>
      <c r="M753" s="47">
        <v>567.89999849</v>
      </c>
      <c r="N753" s="49">
        <f t="shared" si="66"/>
        <v>31.4317296609648</v>
      </c>
      <c r="O753" s="50">
        <f t="shared" si="67"/>
        <v>1.1618954500122594</v>
      </c>
      <c r="P753" s="51">
        <f t="shared" si="68"/>
        <v>314.14355697192593</v>
      </c>
      <c r="Q753" s="49">
        <f t="shared" si="69"/>
        <v>1.2219938899369795</v>
      </c>
      <c r="R753" s="50">
        <f t="shared" si="70"/>
        <v>0.15387563874775878</v>
      </c>
      <c r="S753" s="51">
        <f t="shared" si="71"/>
        <v>69.0920924182586</v>
      </c>
    </row>
    <row r="754" spans="1:19" ht="15">
      <c r="A754" s="39">
        <v>2141005</v>
      </c>
      <c r="B754" s="39" t="s">
        <v>244</v>
      </c>
      <c r="C754" s="39" t="s">
        <v>120</v>
      </c>
      <c r="D754" s="44">
        <v>6</v>
      </c>
      <c r="E754" s="47">
        <v>38408.863864</v>
      </c>
      <c r="F754" s="48">
        <v>3273.96742401</v>
      </c>
      <c r="G754" s="47">
        <v>3054.0206159075</v>
      </c>
      <c r="H754" s="47">
        <v>1502485.0284300002</v>
      </c>
      <c r="I754" s="47">
        <v>1450.57675393</v>
      </c>
      <c r="J754" s="48">
        <v>409.22109598</v>
      </c>
      <c r="K754" s="47">
        <v>380.0924376425</v>
      </c>
      <c r="L754" s="47">
        <v>246237.29408000002</v>
      </c>
      <c r="M754" s="47">
        <v>1228.7999963500001</v>
      </c>
      <c r="N754" s="49">
        <f t="shared" si="66"/>
        <v>31.257213523835308</v>
      </c>
      <c r="O754" s="50">
        <f t="shared" si="67"/>
        <v>2.485368347150956</v>
      </c>
      <c r="P754" s="51">
        <f t="shared" si="68"/>
        <v>1222.725449945433</v>
      </c>
      <c r="Q754" s="49">
        <f t="shared" si="69"/>
        <v>1.1804823878896162</v>
      </c>
      <c r="R754" s="50">
        <f t="shared" si="70"/>
        <v>0.3093200185315088</v>
      </c>
      <c r="S754" s="51">
        <f t="shared" si="71"/>
        <v>200.38842351189595</v>
      </c>
    </row>
    <row r="755" spans="1:19" ht="15">
      <c r="A755" s="39">
        <v>2141006</v>
      </c>
      <c r="B755" s="39" t="s">
        <v>245</v>
      </c>
      <c r="C755" s="39" t="s">
        <v>115</v>
      </c>
      <c r="D755" s="44">
        <v>1</v>
      </c>
      <c r="E755" s="47">
        <v>368535.92678</v>
      </c>
      <c r="F755" s="48">
        <v>10008.945462</v>
      </c>
      <c r="G755" s="47">
        <f>IF(C755="Pervious",F755*(1-0.25),F755)</f>
        <v>10008.945462</v>
      </c>
      <c r="H755" s="47">
        <v>2895675.4678</v>
      </c>
      <c r="I755" s="47">
        <v>11223.234128</v>
      </c>
      <c r="J755" s="48">
        <v>2736.4771848</v>
      </c>
      <c r="K755" s="47">
        <f>IF(C755="Pervious",J755*(1-0.25),J755)</f>
        <v>2736.4771848</v>
      </c>
      <c r="L755" s="47">
        <v>834329.86697</v>
      </c>
      <c r="M755" s="47">
        <v>61766.843411</v>
      </c>
      <c r="N755" s="49">
        <f t="shared" si="66"/>
        <v>5.966565659309178</v>
      </c>
      <c r="O755" s="50">
        <f t="shared" si="67"/>
        <v>0.16204398523978183</v>
      </c>
      <c r="P755" s="51">
        <f t="shared" si="68"/>
        <v>46.88074228647262</v>
      </c>
      <c r="Q755" s="49">
        <f t="shared" si="69"/>
        <v>0.18170321661607308</v>
      </c>
      <c r="R755" s="50">
        <f t="shared" si="70"/>
        <v>0.04430333547387761</v>
      </c>
      <c r="S755" s="51">
        <f t="shared" si="71"/>
        <v>13.507730375961142</v>
      </c>
    </row>
    <row r="756" spans="1:19" ht="15">
      <c r="A756" s="39">
        <v>2141006</v>
      </c>
      <c r="B756" s="39" t="s">
        <v>245</v>
      </c>
      <c r="C756" s="39" t="s">
        <v>116</v>
      </c>
      <c r="D756" s="44">
        <v>2</v>
      </c>
      <c r="E756" s="47">
        <v>149304.78955</v>
      </c>
      <c r="F756" s="48">
        <v>6855.4266787</v>
      </c>
      <c r="G756" s="47">
        <f>IF(C756="Pervious",F756*(1-0.25),F756)</f>
        <v>6855.4266787</v>
      </c>
      <c r="H756" s="47">
        <v>3055146.3796</v>
      </c>
      <c r="I756" s="47">
        <v>4179.6588428</v>
      </c>
      <c r="J756" s="48">
        <v>1867.3213655</v>
      </c>
      <c r="K756" s="47">
        <f>IF(C756="Pervious",J756*(1-0.25),J756)</f>
        <v>1867.3213655</v>
      </c>
      <c r="L756" s="47">
        <v>853053.38296</v>
      </c>
      <c r="M756" s="47">
        <v>4495.2809674</v>
      </c>
      <c r="N756" s="49">
        <f t="shared" si="66"/>
        <v>33.21367243399594</v>
      </c>
      <c r="O756" s="50">
        <f t="shared" si="67"/>
        <v>1.525027407277964</v>
      </c>
      <c r="P756" s="51">
        <f t="shared" si="68"/>
        <v>679.6341322725037</v>
      </c>
      <c r="Q756" s="49">
        <f t="shared" si="69"/>
        <v>0.9297881207228408</v>
      </c>
      <c r="R756" s="50">
        <f t="shared" si="70"/>
        <v>0.41539591830675476</v>
      </c>
      <c r="S756" s="51">
        <f t="shared" si="71"/>
        <v>189.76642153102003</v>
      </c>
    </row>
    <row r="757" spans="1:19" ht="15">
      <c r="A757" s="39">
        <v>2141006</v>
      </c>
      <c r="B757" s="39" t="s">
        <v>245</v>
      </c>
      <c r="C757" s="39" t="s">
        <v>117</v>
      </c>
      <c r="D757" s="44">
        <v>3</v>
      </c>
      <c r="E757" s="47">
        <v>54201.738904</v>
      </c>
      <c r="F757" s="48">
        <v>7082.3200536</v>
      </c>
      <c r="G757" s="47">
        <f>IF(C757="Pervious",F757*(1-0.25),F757)</f>
        <v>7082.3200536</v>
      </c>
      <c r="H757" s="47">
        <v>1027687.847</v>
      </c>
      <c r="I757" s="47">
        <v>1517.3092415</v>
      </c>
      <c r="J757" s="48">
        <v>1929.2182933</v>
      </c>
      <c r="K757" s="47">
        <f>IF(C757="Pervious",J757*(1-0.25),J757)</f>
        <v>1929.2182933</v>
      </c>
      <c r="L757" s="47">
        <v>310502.30907</v>
      </c>
      <c r="M757" s="47">
        <v>5390.0359712</v>
      </c>
      <c r="N757" s="49">
        <f t="shared" si="66"/>
        <v>10.055914133710855</v>
      </c>
      <c r="O757" s="50">
        <f t="shared" si="67"/>
        <v>1.313965266918848</v>
      </c>
      <c r="P757" s="51">
        <f t="shared" si="68"/>
        <v>190.66437635873564</v>
      </c>
      <c r="Q757" s="49">
        <f t="shared" si="69"/>
        <v>0.28150261883358024</v>
      </c>
      <c r="R757" s="50">
        <f t="shared" si="70"/>
        <v>0.3579230831868627</v>
      </c>
      <c r="S757" s="51">
        <f t="shared" si="71"/>
        <v>57.60672298460968</v>
      </c>
    </row>
    <row r="758" spans="1:19" ht="15">
      <c r="A758" s="39">
        <v>2141006</v>
      </c>
      <c r="B758" s="39" t="s">
        <v>245</v>
      </c>
      <c r="C758" s="39" t="s">
        <v>118</v>
      </c>
      <c r="D758" s="44">
        <v>4</v>
      </c>
      <c r="E758" s="47">
        <v>18582.793433</v>
      </c>
      <c r="F758" s="48">
        <v>2157.3934147</v>
      </c>
      <c r="G758" s="47">
        <f>IF(C758="Pervious",F758*(1-0.25),F758)</f>
        <v>2157.3934147</v>
      </c>
      <c r="H758" s="47">
        <v>984004.75054</v>
      </c>
      <c r="I758" s="47">
        <v>535.67446393</v>
      </c>
      <c r="J758" s="48">
        <v>587.99142614</v>
      </c>
      <c r="K758" s="47">
        <f>IF(C758="Pervious",J758*(1-0.25),J758)</f>
        <v>587.99142614</v>
      </c>
      <c r="L758" s="47">
        <v>281747.33604</v>
      </c>
      <c r="M758" s="47">
        <v>593.10000038</v>
      </c>
      <c r="N758" s="49">
        <f t="shared" si="66"/>
        <v>31.33163618461301</v>
      </c>
      <c r="O758" s="50">
        <f t="shared" si="67"/>
        <v>3.637486786912418</v>
      </c>
      <c r="P758" s="51">
        <f t="shared" si="68"/>
        <v>1659.0874218673864</v>
      </c>
      <c r="Q758" s="49">
        <f t="shared" si="69"/>
        <v>0.9031773117295442</v>
      </c>
      <c r="R758" s="50">
        <f t="shared" si="70"/>
        <v>0.9913866561511939</v>
      </c>
      <c r="S758" s="51">
        <f t="shared" si="71"/>
        <v>475.0418746577038</v>
      </c>
    </row>
    <row r="759" spans="1:19" ht="15">
      <c r="A759" s="39">
        <v>2141006</v>
      </c>
      <c r="B759" s="39" t="s">
        <v>245</v>
      </c>
      <c r="C759" s="39" t="s">
        <v>119</v>
      </c>
      <c r="D759" s="44">
        <v>5</v>
      </c>
      <c r="E759" s="47">
        <v>9426.1690139</v>
      </c>
      <c r="F759" s="48">
        <v>464.86832068</v>
      </c>
      <c r="G759" s="47">
        <f>IF(C759="Pervious",F759*(1-0.25),F759)</f>
        <v>348.65124051</v>
      </c>
      <c r="H759" s="47">
        <v>79263.890491</v>
      </c>
      <c r="I759" s="47">
        <v>412.23324722</v>
      </c>
      <c r="J759" s="48">
        <v>140.97188023</v>
      </c>
      <c r="K759" s="47">
        <f>IF(C759="Pervious",J759*(1-0.25),J759)</f>
        <v>105.72891017250001</v>
      </c>
      <c r="L759" s="47">
        <v>27909.837767</v>
      </c>
      <c r="M759" s="47">
        <v>297.00000287</v>
      </c>
      <c r="N759" s="49">
        <f t="shared" si="66"/>
        <v>31.73794250105086</v>
      </c>
      <c r="O759" s="50">
        <f t="shared" si="67"/>
        <v>1.1739098893632276</v>
      </c>
      <c r="P759" s="51">
        <f t="shared" si="68"/>
        <v>266.8817835860245</v>
      </c>
      <c r="Q759" s="49">
        <f t="shared" si="69"/>
        <v>1.3879907179679012</v>
      </c>
      <c r="R759" s="50">
        <f t="shared" si="70"/>
        <v>0.3559895931003699</v>
      </c>
      <c r="S759" s="51">
        <f t="shared" si="71"/>
        <v>93.97251682592214</v>
      </c>
    </row>
    <row r="760" spans="1:19" ht="15">
      <c r="A760" s="39">
        <v>2141006</v>
      </c>
      <c r="B760" s="39" t="s">
        <v>245</v>
      </c>
      <c r="C760" s="39" t="s">
        <v>120</v>
      </c>
      <c r="D760" s="44">
        <v>6</v>
      </c>
      <c r="E760" s="47">
        <v>28008.962446899997</v>
      </c>
      <c r="F760" s="48">
        <v>2622.26173538</v>
      </c>
      <c r="G760" s="47">
        <v>2506.04465521</v>
      </c>
      <c r="H760" s="47">
        <v>1063268.641031</v>
      </c>
      <c r="I760" s="47">
        <v>947.9077111500001</v>
      </c>
      <c r="J760" s="48">
        <v>728.96330637</v>
      </c>
      <c r="K760" s="47">
        <v>693.7203363125001</v>
      </c>
      <c r="L760" s="47">
        <v>309657.17380700004</v>
      </c>
      <c r="M760" s="47">
        <v>890.10000325</v>
      </c>
      <c r="N760" s="49">
        <f t="shared" si="66"/>
        <v>31.467208566039286</v>
      </c>
      <c r="O760" s="50">
        <f t="shared" si="67"/>
        <v>2.8154641569034284</v>
      </c>
      <c r="P760" s="51">
        <f t="shared" si="68"/>
        <v>1194.5496429038465</v>
      </c>
      <c r="Q760" s="49">
        <f t="shared" si="69"/>
        <v>1.0649451833377466</v>
      </c>
      <c r="R760" s="50">
        <f t="shared" si="70"/>
        <v>0.7793734791366547</v>
      </c>
      <c r="S760" s="51">
        <f t="shared" si="71"/>
        <v>347.89031870167</v>
      </c>
    </row>
    <row r="761" spans="5:13" ht="15">
      <c r="E761" s="47"/>
      <c r="F761" s="48"/>
      <c r="G761" s="47"/>
      <c r="H761" s="47"/>
      <c r="I761" s="47"/>
      <c r="J761" s="48"/>
      <c r="K761" s="47"/>
      <c r="L761" s="47"/>
      <c r="M761" s="47"/>
    </row>
  </sheetData>
  <sheetProtection/>
  <mergeCells count="6">
    <mergeCell ref="E2:H2"/>
    <mergeCell ref="I2:L2"/>
    <mergeCell ref="E1:L1"/>
    <mergeCell ref="N1:S1"/>
    <mergeCell ref="N2:P2"/>
    <mergeCell ref="Q2:S2"/>
  </mergeCells>
  <printOptions/>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A1:E133"/>
  <sheetViews>
    <sheetView zoomScalePageLayoutView="0" workbookViewId="0" topLeftCell="A1">
      <selection activeCell="A1" sqref="A1:A16384"/>
    </sheetView>
  </sheetViews>
  <sheetFormatPr defaultColWidth="9.140625" defaultRowHeight="15"/>
  <cols>
    <col min="1" max="1" width="54.00390625" style="0" customWidth="1"/>
    <col min="2" max="2" width="37.00390625" style="0" customWidth="1"/>
    <col min="3" max="3" width="37.57421875" style="0" customWidth="1"/>
    <col min="4" max="4" width="36.8515625" style="0" customWidth="1"/>
    <col min="5" max="5" width="37.140625" style="0" customWidth="1"/>
  </cols>
  <sheetData>
    <row r="1" spans="1:5" s="53" customFormat="1" ht="15">
      <c r="A1" s="53" t="s">
        <v>2</v>
      </c>
      <c r="B1" s="53" t="s">
        <v>13</v>
      </c>
      <c r="C1" s="53" t="s">
        <v>14</v>
      </c>
      <c r="D1" s="53" t="s">
        <v>15</v>
      </c>
      <c r="E1" s="53" t="s">
        <v>16</v>
      </c>
    </row>
    <row r="2" spans="1:5" s="53" customFormat="1" ht="15">
      <c r="A2" s="53" t="s">
        <v>246</v>
      </c>
      <c r="B2" s="53" t="s">
        <v>6</v>
      </c>
      <c r="C2" s="53">
        <v>0.4</v>
      </c>
      <c r="D2" s="53">
        <v>0.4</v>
      </c>
      <c r="E2" s="53">
        <v>0</v>
      </c>
    </row>
    <row r="3" spans="1:5" s="53" customFormat="1" ht="15">
      <c r="A3" s="53" t="s">
        <v>246</v>
      </c>
      <c r="B3" s="53" t="s">
        <v>7</v>
      </c>
      <c r="C3" s="53">
        <v>0.4</v>
      </c>
      <c r="D3" s="53">
        <v>0.4</v>
      </c>
      <c r="E3" s="53">
        <v>0</v>
      </c>
    </row>
    <row r="4" spans="1:5" s="53" customFormat="1" ht="15">
      <c r="A4" s="53" t="s">
        <v>247</v>
      </c>
      <c r="B4" s="53" t="s">
        <v>8</v>
      </c>
      <c r="C4" s="53">
        <v>80</v>
      </c>
      <c r="D4" s="53">
        <v>85</v>
      </c>
      <c r="E4" s="53">
        <v>90</v>
      </c>
    </row>
    <row r="5" spans="1:5" s="53" customFormat="1" ht="15">
      <c r="A5" s="53" t="s">
        <v>247</v>
      </c>
      <c r="B5" s="53" t="s">
        <v>9</v>
      </c>
      <c r="C5" s="53">
        <v>80</v>
      </c>
      <c r="D5" s="53">
        <v>85</v>
      </c>
      <c r="E5" s="53">
        <v>90</v>
      </c>
    </row>
    <row r="6" spans="1:5" s="53" customFormat="1" ht="15">
      <c r="A6" s="53" t="s">
        <v>247</v>
      </c>
      <c r="B6" s="53" t="s">
        <v>6</v>
      </c>
      <c r="C6" s="53">
        <v>80</v>
      </c>
      <c r="D6" s="53">
        <v>85</v>
      </c>
      <c r="E6" s="53">
        <v>90</v>
      </c>
    </row>
    <row r="7" spans="1:5" s="53" customFormat="1" ht="15">
      <c r="A7" s="53" t="s">
        <v>247</v>
      </c>
      <c r="B7" s="53" t="s">
        <v>7</v>
      </c>
      <c r="C7" s="53">
        <v>80</v>
      </c>
      <c r="D7" s="53">
        <v>85</v>
      </c>
      <c r="E7" s="53">
        <v>90</v>
      </c>
    </row>
    <row r="8" spans="1:5" s="53" customFormat="1" ht="15">
      <c r="A8" s="53" t="s">
        <v>248</v>
      </c>
      <c r="B8" s="53" t="s">
        <v>6</v>
      </c>
      <c r="C8" s="53">
        <v>70</v>
      </c>
      <c r="D8" s="53">
        <v>75</v>
      </c>
      <c r="E8" s="53">
        <v>80</v>
      </c>
    </row>
    <row r="9" spans="1:5" s="53" customFormat="1" ht="15">
      <c r="A9" s="53" t="s">
        <v>248</v>
      </c>
      <c r="B9" s="53" t="s">
        <v>7</v>
      </c>
      <c r="C9" s="53">
        <v>70</v>
      </c>
      <c r="D9" s="53">
        <v>75</v>
      </c>
      <c r="E9" s="53">
        <v>80</v>
      </c>
    </row>
    <row r="10" spans="1:5" s="53" customFormat="1" ht="15">
      <c r="A10" s="53" t="s">
        <v>248</v>
      </c>
      <c r="B10" s="53" t="s">
        <v>9</v>
      </c>
      <c r="C10" s="53">
        <v>70</v>
      </c>
      <c r="D10" s="53">
        <v>75</v>
      </c>
      <c r="E10" s="53">
        <v>80</v>
      </c>
    </row>
    <row r="11" spans="1:5" s="53" customFormat="1" ht="15">
      <c r="A11" s="53" t="s">
        <v>248</v>
      </c>
      <c r="B11" s="53" t="s">
        <v>8</v>
      </c>
      <c r="C11" s="53">
        <v>70</v>
      </c>
      <c r="D11" s="53">
        <v>75</v>
      </c>
      <c r="E11" s="53">
        <v>80</v>
      </c>
    </row>
    <row r="12" spans="1:5" s="53" customFormat="1" ht="15">
      <c r="A12" s="53" t="s">
        <v>249</v>
      </c>
      <c r="B12" s="53" t="s">
        <v>8</v>
      </c>
      <c r="C12" s="53">
        <v>25</v>
      </c>
      <c r="D12" s="53">
        <v>45</v>
      </c>
      <c r="E12" s="53">
        <v>55</v>
      </c>
    </row>
    <row r="13" spans="1:5" s="53" customFormat="1" ht="15">
      <c r="A13" s="53" t="s">
        <v>249</v>
      </c>
      <c r="B13" s="53" t="s">
        <v>6</v>
      </c>
      <c r="C13" s="53">
        <v>25</v>
      </c>
      <c r="D13" s="53">
        <v>45</v>
      </c>
      <c r="E13" s="53">
        <v>55</v>
      </c>
    </row>
    <row r="14" spans="1:5" s="53" customFormat="1" ht="15">
      <c r="A14" s="53" t="s">
        <v>249</v>
      </c>
      <c r="B14" s="53" t="s">
        <v>9</v>
      </c>
      <c r="C14" s="53">
        <v>25</v>
      </c>
      <c r="D14" s="53">
        <v>45</v>
      </c>
      <c r="E14" s="53">
        <v>55</v>
      </c>
    </row>
    <row r="15" spans="1:5" s="53" customFormat="1" ht="15">
      <c r="A15" s="53" t="s">
        <v>249</v>
      </c>
      <c r="B15" s="53" t="s">
        <v>7</v>
      </c>
      <c r="C15" s="53">
        <v>25</v>
      </c>
      <c r="D15" s="53">
        <v>45</v>
      </c>
      <c r="E15" s="53">
        <v>55</v>
      </c>
    </row>
    <row r="16" spans="1:5" s="53" customFormat="1" ht="15">
      <c r="A16" s="53" t="s">
        <v>250</v>
      </c>
      <c r="B16" s="53" t="s">
        <v>9</v>
      </c>
      <c r="C16" s="53">
        <v>70</v>
      </c>
      <c r="D16" s="53">
        <v>75</v>
      </c>
      <c r="E16" s="53">
        <v>80</v>
      </c>
    </row>
    <row r="17" spans="1:5" s="53" customFormat="1" ht="15">
      <c r="A17" s="53" t="s">
        <v>250</v>
      </c>
      <c r="B17" s="53" t="s">
        <v>6</v>
      </c>
      <c r="C17" s="53">
        <v>70</v>
      </c>
      <c r="D17" s="53">
        <v>75</v>
      </c>
      <c r="E17" s="53">
        <v>80</v>
      </c>
    </row>
    <row r="18" spans="1:5" s="53" customFormat="1" ht="15">
      <c r="A18" s="53" t="s">
        <v>250</v>
      </c>
      <c r="B18" s="53" t="s">
        <v>7</v>
      </c>
      <c r="C18" s="53">
        <v>70</v>
      </c>
      <c r="D18" s="53">
        <v>75</v>
      </c>
      <c r="E18" s="53">
        <v>80</v>
      </c>
    </row>
    <row r="19" spans="1:5" s="53" customFormat="1" ht="15">
      <c r="A19" s="53" t="s">
        <v>250</v>
      </c>
      <c r="B19" s="53" t="s">
        <v>8</v>
      </c>
      <c r="C19" s="53">
        <v>70</v>
      </c>
      <c r="D19" s="53">
        <v>75</v>
      </c>
      <c r="E19" s="53">
        <v>80</v>
      </c>
    </row>
    <row r="20" spans="1:5" s="53" customFormat="1" ht="15">
      <c r="A20" s="53" t="s">
        <v>253</v>
      </c>
      <c r="B20" s="53" t="s">
        <v>9</v>
      </c>
      <c r="C20" s="53">
        <v>5</v>
      </c>
      <c r="D20" s="53">
        <v>10</v>
      </c>
      <c r="E20" s="53">
        <v>10</v>
      </c>
    </row>
    <row r="21" spans="1:5" s="53" customFormat="1" ht="15">
      <c r="A21" s="53" t="s">
        <v>253</v>
      </c>
      <c r="B21" s="53" t="s">
        <v>7</v>
      </c>
      <c r="C21" s="53">
        <v>5</v>
      </c>
      <c r="D21" s="53">
        <v>10</v>
      </c>
      <c r="E21" s="53">
        <v>10</v>
      </c>
    </row>
    <row r="22" spans="1:5" s="53" customFormat="1" ht="15">
      <c r="A22" s="53" t="s">
        <v>253</v>
      </c>
      <c r="B22" s="53" t="s">
        <v>6</v>
      </c>
      <c r="C22" s="53">
        <v>5</v>
      </c>
      <c r="D22" s="53">
        <v>10</v>
      </c>
      <c r="E22" s="53">
        <v>10</v>
      </c>
    </row>
    <row r="23" spans="1:5" s="53" customFormat="1" ht="15">
      <c r="A23" s="53" t="s">
        <v>253</v>
      </c>
      <c r="B23" s="53" t="s">
        <v>8</v>
      </c>
      <c r="C23" s="53">
        <v>5</v>
      </c>
      <c r="D23" s="53">
        <v>10</v>
      </c>
      <c r="E23" s="53">
        <v>10</v>
      </c>
    </row>
    <row r="24" spans="1:5" s="53" customFormat="1" ht="15">
      <c r="A24" s="53" t="s">
        <v>255</v>
      </c>
      <c r="B24" s="53" t="s">
        <v>7</v>
      </c>
      <c r="C24" s="53">
        <v>20</v>
      </c>
      <c r="D24" s="53">
        <v>20</v>
      </c>
      <c r="E24" s="53">
        <v>60</v>
      </c>
    </row>
    <row r="25" spans="1:5" s="53" customFormat="1" ht="15">
      <c r="A25" s="53" t="s">
        <v>255</v>
      </c>
      <c r="B25" s="53" t="s">
        <v>6</v>
      </c>
      <c r="C25" s="53">
        <v>20</v>
      </c>
      <c r="D25" s="53">
        <v>20</v>
      </c>
      <c r="E25" s="53">
        <v>60</v>
      </c>
    </row>
    <row r="26" spans="1:5" s="53" customFormat="1" ht="15">
      <c r="A26" s="53" t="s">
        <v>255</v>
      </c>
      <c r="B26" s="53" t="s">
        <v>9</v>
      </c>
      <c r="C26" s="53">
        <v>20</v>
      </c>
      <c r="D26" s="53">
        <v>20</v>
      </c>
      <c r="E26" s="53">
        <v>60</v>
      </c>
    </row>
    <row r="27" spans="1:5" s="53" customFormat="1" ht="15">
      <c r="A27" s="53" t="s">
        <v>255</v>
      </c>
      <c r="B27" s="53" t="s">
        <v>8</v>
      </c>
      <c r="C27" s="53">
        <v>20</v>
      </c>
      <c r="D27" s="53">
        <v>20</v>
      </c>
      <c r="E27" s="53">
        <v>60</v>
      </c>
    </row>
    <row r="28" spans="1:5" s="53" customFormat="1" ht="15">
      <c r="A28" s="53" t="s">
        <v>257</v>
      </c>
      <c r="B28" s="53" t="s">
        <v>8</v>
      </c>
      <c r="C28" s="53">
        <v>25</v>
      </c>
      <c r="D28" s="53">
        <v>40</v>
      </c>
      <c r="E28" s="53">
        <v>40</v>
      </c>
    </row>
    <row r="29" spans="1:5" s="53" customFormat="1" ht="15">
      <c r="A29" s="53" t="s">
        <v>257</v>
      </c>
      <c r="B29" s="53" t="s">
        <v>9</v>
      </c>
      <c r="C29" s="53">
        <v>25</v>
      </c>
      <c r="D29" s="53">
        <v>40</v>
      </c>
      <c r="E29" s="53">
        <v>40</v>
      </c>
    </row>
    <row r="30" spans="1:5" s="53" customFormat="1" ht="15">
      <c r="A30" s="53" t="s">
        <v>257</v>
      </c>
      <c r="B30" s="53" t="s">
        <v>7</v>
      </c>
      <c r="C30" s="53">
        <v>25</v>
      </c>
      <c r="D30" s="53">
        <v>40</v>
      </c>
      <c r="E30" s="53">
        <v>40</v>
      </c>
    </row>
    <row r="31" spans="1:5" s="53" customFormat="1" ht="15">
      <c r="A31" s="53" t="s">
        <v>257</v>
      </c>
      <c r="B31" s="53" t="s">
        <v>6</v>
      </c>
      <c r="C31" s="53">
        <v>25</v>
      </c>
      <c r="D31" s="53">
        <v>40</v>
      </c>
      <c r="E31" s="53">
        <v>40</v>
      </c>
    </row>
    <row r="32" spans="1:5" s="53" customFormat="1" ht="15">
      <c r="A32" s="53" t="s">
        <v>257</v>
      </c>
      <c r="B32" s="53" t="s">
        <v>10</v>
      </c>
      <c r="C32" s="53">
        <v>25</v>
      </c>
      <c r="D32" s="53">
        <v>40</v>
      </c>
      <c r="E32" s="53">
        <v>40</v>
      </c>
    </row>
    <row r="33" spans="1:5" s="53" customFormat="1" ht="15">
      <c r="A33" s="53" t="s">
        <v>258</v>
      </c>
      <c r="B33" s="53" t="s">
        <v>9</v>
      </c>
      <c r="C33" s="53">
        <v>25</v>
      </c>
      <c r="D33" s="53">
        <v>40</v>
      </c>
      <c r="E33" s="53">
        <v>65</v>
      </c>
    </row>
    <row r="34" spans="1:5" s="53" customFormat="1" ht="15">
      <c r="A34" s="53" t="s">
        <v>258</v>
      </c>
      <c r="B34" s="53" t="s">
        <v>6</v>
      </c>
      <c r="C34" s="53">
        <v>25</v>
      </c>
      <c r="D34" s="53">
        <v>40</v>
      </c>
      <c r="E34" s="53">
        <v>65</v>
      </c>
    </row>
    <row r="35" spans="1:5" s="53" customFormat="1" ht="15">
      <c r="A35" s="53" t="s">
        <v>258</v>
      </c>
      <c r="B35" s="53" t="s">
        <v>10</v>
      </c>
      <c r="C35" s="53">
        <v>25</v>
      </c>
      <c r="D35" s="53">
        <v>40</v>
      </c>
      <c r="E35" s="53">
        <v>65</v>
      </c>
    </row>
    <row r="36" spans="1:5" s="53" customFormat="1" ht="15">
      <c r="A36" s="53" t="s">
        <v>258</v>
      </c>
      <c r="B36" s="53" t="s">
        <v>7</v>
      </c>
      <c r="C36" s="53">
        <v>25</v>
      </c>
      <c r="D36" s="53">
        <v>40</v>
      </c>
      <c r="E36" s="53">
        <v>65</v>
      </c>
    </row>
    <row r="37" spans="1:5" s="53" customFormat="1" ht="15">
      <c r="A37" s="53" t="s">
        <v>258</v>
      </c>
      <c r="B37" s="53" t="s">
        <v>8</v>
      </c>
      <c r="C37" s="53">
        <v>25</v>
      </c>
      <c r="D37" s="53">
        <v>40</v>
      </c>
      <c r="E37" s="53">
        <v>65</v>
      </c>
    </row>
    <row r="38" spans="1:5" s="53" customFormat="1" ht="15">
      <c r="A38" s="53" t="s">
        <v>259</v>
      </c>
      <c r="B38" s="53" t="s">
        <v>8</v>
      </c>
      <c r="C38" s="53">
        <v>25</v>
      </c>
      <c r="D38" s="53">
        <v>40</v>
      </c>
      <c r="E38" s="53">
        <v>77</v>
      </c>
    </row>
    <row r="39" spans="1:5" s="53" customFormat="1" ht="15">
      <c r="A39" s="53" t="s">
        <v>259</v>
      </c>
      <c r="B39" s="53" t="s">
        <v>7</v>
      </c>
      <c r="C39" s="53">
        <v>25</v>
      </c>
      <c r="D39" s="53">
        <v>40</v>
      </c>
      <c r="E39" s="53">
        <v>77</v>
      </c>
    </row>
    <row r="40" spans="1:5" s="53" customFormat="1" ht="15">
      <c r="A40" s="53" t="s">
        <v>259</v>
      </c>
      <c r="B40" s="53" t="s">
        <v>10</v>
      </c>
      <c r="C40" s="53">
        <v>25</v>
      </c>
      <c r="D40" s="53">
        <v>40</v>
      </c>
      <c r="E40" s="53">
        <v>77</v>
      </c>
    </row>
    <row r="41" spans="1:5" s="53" customFormat="1" ht="15">
      <c r="A41" s="53" t="s">
        <v>259</v>
      </c>
      <c r="B41" s="53" t="s">
        <v>6</v>
      </c>
      <c r="C41" s="53">
        <v>25</v>
      </c>
      <c r="D41" s="53">
        <v>40</v>
      </c>
      <c r="E41" s="53">
        <v>77</v>
      </c>
    </row>
    <row r="42" spans="1:5" s="53" customFormat="1" ht="15">
      <c r="A42" s="53" t="s">
        <v>259</v>
      </c>
      <c r="B42" s="53" t="s">
        <v>9</v>
      </c>
      <c r="C42" s="53">
        <v>25</v>
      </c>
      <c r="D42" s="53">
        <v>40</v>
      </c>
      <c r="E42" s="53">
        <v>77</v>
      </c>
    </row>
    <row r="43" spans="1:5" s="53" customFormat="1" ht="15">
      <c r="A43" s="53" t="s">
        <v>260</v>
      </c>
      <c r="B43" s="53" t="s">
        <v>11</v>
      </c>
      <c r="C43" s="53">
        <v>25</v>
      </c>
      <c r="D43" s="53">
        <v>40</v>
      </c>
      <c r="E43" s="53">
        <v>40</v>
      </c>
    </row>
    <row r="44" spans="1:5" s="53" customFormat="1" ht="15">
      <c r="A44" s="53" t="s">
        <v>260</v>
      </c>
      <c r="B44" s="53" t="s">
        <v>12</v>
      </c>
      <c r="C44" s="53">
        <v>25</v>
      </c>
      <c r="D44" s="53">
        <v>40</v>
      </c>
      <c r="E44" s="53">
        <v>40</v>
      </c>
    </row>
    <row r="45" spans="1:5" s="53" customFormat="1" ht="15">
      <c r="A45" s="53" t="s">
        <v>262</v>
      </c>
      <c r="B45" s="53" t="s">
        <v>8</v>
      </c>
      <c r="C45" s="53">
        <v>25</v>
      </c>
      <c r="D45" s="53">
        <v>35</v>
      </c>
      <c r="E45" s="53">
        <v>65</v>
      </c>
    </row>
    <row r="46" spans="1:5" s="53" customFormat="1" ht="15">
      <c r="A46" s="53" t="s">
        <v>262</v>
      </c>
      <c r="B46" s="53" t="s">
        <v>9</v>
      </c>
      <c r="C46" s="53">
        <v>25</v>
      </c>
      <c r="D46" s="53">
        <v>35</v>
      </c>
      <c r="E46" s="53">
        <v>65</v>
      </c>
    </row>
    <row r="47" spans="1:5" s="53" customFormat="1" ht="15">
      <c r="A47" s="53" t="s">
        <v>262</v>
      </c>
      <c r="B47" s="53" t="s">
        <v>7</v>
      </c>
      <c r="C47" s="53">
        <v>25</v>
      </c>
      <c r="D47" s="53">
        <v>35</v>
      </c>
      <c r="E47" s="53">
        <v>65</v>
      </c>
    </row>
    <row r="48" spans="1:5" s="53" customFormat="1" ht="15">
      <c r="A48" s="53" t="s">
        <v>262</v>
      </c>
      <c r="B48" s="53" t="s">
        <v>6</v>
      </c>
      <c r="C48" s="53">
        <v>25</v>
      </c>
      <c r="D48" s="53">
        <v>35</v>
      </c>
      <c r="E48" s="53">
        <v>65</v>
      </c>
    </row>
    <row r="49" spans="1:5" s="53" customFormat="1" ht="15">
      <c r="A49" s="53" t="s">
        <v>263</v>
      </c>
      <c r="B49" s="53" t="s">
        <v>7</v>
      </c>
      <c r="C49" s="53">
        <v>80</v>
      </c>
      <c r="D49" s="53">
        <v>80</v>
      </c>
      <c r="E49" s="53">
        <v>85</v>
      </c>
    </row>
    <row r="50" spans="1:5" s="53" customFormat="1" ht="15">
      <c r="A50" s="53" t="s">
        <v>263</v>
      </c>
      <c r="B50" s="53" t="s">
        <v>9</v>
      </c>
      <c r="C50" s="53">
        <v>80</v>
      </c>
      <c r="D50" s="53">
        <v>80</v>
      </c>
      <c r="E50" s="53">
        <v>85</v>
      </c>
    </row>
    <row r="51" spans="1:5" s="53" customFormat="1" ht="15">
      <c r="A51" s="53" t="s">
        <v>263</v>
      </c>
      <c r="B51" s="53" t="s">
        <v>8</v>
      </c>
      <c r="C51" s="53">
        <v>80</v>
      </c>
      <c r="D51" s="53">
        <v>80</v>
      </c>
      <c r="E51" s="53">
        <v>85</v>
      </c>
    </row>
    <row r="52" spans="1:5" s="53" customFormat="1" ht="15">
      <c r="A52" s="53" t="s">
        <v>263</v>
      </c>
      <c r="B52" s="53" t="s">
        <v>6</v>
      </c>
      <c r="C52" s="53">
        <v>80</v>
      </c>
      <c r="D52" s="53">
        <v>80</v>
      </c>
      <c r="E52" s="53">
        <v>85</v>
      </c>
    </row>
    <row r="53" spans="1:5" s="53" customFormat="1" ht="15">
      <c r="A53" s="53" t="s">
        <v>264</v>
      </c>
      <c r="B53" s="53" t="s">
        <v>6</v>
      </c>
      <c r="C53" s="53">
        <v>50</v>
      </c>
      <c r="D53" s="53">
        <v>50</v>
      </c>
      <c r="E53" s="53">
        <v>70</v>
      </c>
    </row>
    <row r="54" spans="1:5" s="53" customFormat="1" ht="15">
      <c r="A54" s="53" t="s">
        <v>264</v>
      </c>
      <c r="B54" s="53" t="s">
        <v>8</v>
      </c>
      <c r="C54" s="53">
        <v>50</v>
      </c>
      <c r="D54" s="53">
        <v>50</v>
      </c>
      <c r="E54" s="53">
        <v>70</v>
      </c>
    </row>
    <row r="55" spans="1:5" s="53" customFormat="1" ht="15">
      <c r="A55" s="53" t="s">
        <v>264</v>
      </c>
      <c r="B55" s="53" t="s">
        <v>7</v>
      </c>
      <c r="C55" s="53">
        <v>50</v>
      </c>
      <c r="D55" s="53">
        <v>50</v>
      </c>
      <c r="E55" s="53">
        <v>70</v>
      </c>
    </row>
    <row r="56" spans="1:5" s="53" customFormat="1" ht="15">
      <c r="A56" s="53" t="s">
        <v>264</v>
      </c>
      <c r="B56" s="53" t="s">
        <v>9</v>
      </c>
      <c r="C56" s="53">
        <v>50</v>
      </c>
      <c r="D56" s="53">
        <v>50</v>
      </c>
      <c r="E56" s="53">
        <v>70</v>
      </c>
    </row>
    <row r="57" spans="1:5" s="53" customFormat="1" ht="15">
      <c r="A57" s="53" t="s">
        <v>265</v>
      </c>
      <c r="B57" s="53" t="s">
        <v>9</v>
      </c>
      <c r="C57" s="53">
        <v>20</v>
      </c>
      <c r="D57" s="53">
        <v>20</v>
      </c>
      <c r="E57" s="53">
        <v>55</v>
      </c>
    </row>
    <row r="58" spans="1:5" s="53" customFormat="1" ht="15">
      <c r="A58" s="53" t="s">
        <v>265</v>
      </c>
      <c r="B58" s="53" t="s">
        <v>7</v>
      </c>
      <c r="C58" s="53">
        <v>20</v>
      </c>
      <c r="D58" s="53">
        <v>20</v>
      </c>
      <c r="E58" s="53">
        <v>55</v>
      </c>
    </row>
    <row r="59" spans="1:5" s="53" customFormat="1" ht="15">
      <c r="A59" s="53" t="s">
        <v>265</v>
      </c>
      <c r="B59" s="53" t="s">
        <v>8</v>
      </c>
      <c r="C59" s="53">
        <v>20</v>
      </c>
      <c r="D59" s="53">
        <v>20</v>
      </c>
      <c r="E59" s="53">
        <v>55</v>
      </c>
    </row>
    <row r="60" spans="1:5" s="53" customFormat="1" ht="15">
      <c r="A60" s="53" t="s">
        <v>265</v>
      </c>
      <c r="B60" s="53" t="s">
        <v>6</v>
      </c>
      <c r="C60" s="53">
        <v>20</v>
      </c>
      <c r="D60" s="53">
        <v>20</v>
      </c>
      <c r="E60" s="53">
        <v>55</v>
      </c>
    </row>
    <row r="61" spans="1:5" s="53" customFormat="1" ht="15">
      <c r="A61" s="53" t="s">
        <v>266</v>
      </c>
      <c r="B61" s="53" t="s">
        <v>9</v>
      </c>
      <c r="C61" s="53">
        <v>75</v>
      </c>
      <c r="D61" s="53">
        <v>80</v>
      </c>
      <c r="E61" s="53">
        <v>85</v>
      </c>
    </row>
    <row r="62" spans="1:5" s="53" customFormat="1" ht="15">
      <c r="A62" s="53" t="s">
        <v>266</v>
      </c>
      <c r="B62" s="53" t="s">
        <v>7</v>
      </c>
      <c r="C62" s="53">
        <v>75</v>
      </c>
      <c r="D62" s="53">
        <v>80</v>
      </c>
      <c r="E62" s="53">
        <v>85</v>
      </c>
    </row>
    <row r="63" spans="1:5" s="53" customFormat="1" ht="15">
      <c r="A63" s="53" t="s">
        <v>266</v>
      </c>
      <c r="B63" s="53" t="s">
        <v>8</v>
      </c>
      <c r="C63" s="53">
        <v>75</v>
      </c>
      <c r="D63" s="53">
        <v>80</v>
      </c>
      <c r="E63" s="53">
        <v>85</v>
      </c>
    </row>
    <row r="64" spans="1:5" s="53" customFormat="1" ht="15">
      <c r="A64" s="53" t="s">
        <v>266</v>
      </c>
      <c r="B64" s="53" t="s">
        <v>6</v>
      </c>
      <c r="C64" s="53">
        <v>75</v>
      </c>
      <c r="D64" s="53">
        <v>80</v>
      </c>
      <c r="E64" s="53">
        <v>85</v>
      </c>
    </row>
    <row r="65" spans="1:5" s="53" customFormat="1" ht="15">
      <c r="A65" s="53" t="s">
        <v>267</v>
      </c>
      <c r="B65" s="53" t="s">
        <v>8</v>
      </c>
      <c r="C65" s="53">
        <v>45</v>
      </c>
      <c r="D65" s="53">
        <v>50</v>
      </c>
      <c r="E65" s="53">
        <v>70</v>
      </c>
    </row>
    <row r="66" spans="1:5" s="53" customFormat="1" ht="15">
      <c r="A66" s="53" t="s">
        <v>267</v>
      </c>
      <c r="B66" s="53" t="s">
        <v>9</v>
      </c>
      <c r="C66" s="53">
        <v>45</v>
      </c>
      <c r="D66" s="53">
        <v>50</v>
      </c>
      <c r="E66" s="53">
        <v>70</v>
      </c>
    </row>
    <row r="67" spans="1:5" s="53" customFormat="1" ht="15">
      <c r="A67" s="53" t="s">
        <v>267</v>
      </c>
      <c r="B67" s="53" t="s">
        <v>6</v>
      </c>
      <c r="C67" s="53">
        <v>45</v>
      </c>
      <c r="D67" s="53">
        <v>50</v>
      </c>
      <c r="E67" s="53">
        <v>70</v>
      </c>
    </row>
    <row r="68" spans="1:5" s="53" customFormat="1" ht="15">
      <c r="A68" s="53" t="s">
        <v>267</v>
      </c>
      <c r="B68" s="53" t="s">
        <v>7</v>
      </c>
      <c r="C68" s="53">
        <v>45</v>
      </c>
      <c r="D68" s="53">
        <v>50</v>
      </c>
      <c r="E68" s="53">
        <v>70</v>
      </c>
    </row>
    <row r="69" spans="1:5" s="53" customFormat="1" ht="15">
      <c r="A69" s="53" t="s">
        <v>268</v>
      </c>
      <c r="B69" s="53" t="s">
        <v>9</v>
      </c>
      <c r="C69" s="53">
        <v>10</v>
      </c>
      <c r="D69" s="53">
        <v>20</v>
      </c>
      <c r="E69" s="53">
        <v>55</v>
      </c>
    </row>
    <row r="70" spans="1:5" s="53" customFormat="1" ht="15">
      <c r="A70" s="53" t="s">
        <v>268</v>
      </c>
      <c r="B70" s="53" t="s">
        <v>7</v>
      </c>
      <c r="C70" s="53">
        <v>10</v>
      </c>
      <c r="D70" s="53">
        <v>20</v>
      </c>
      <c r="E70" s="53">
        <v>55</v>
      </c>
    </row>
    <row r="71" spans="1:5" s="53" customFormat="1" ht="15">
      <c r="A71" s="53" t="s">
        <v>268</v>
      </c>
      <c r="B71" s="53" t="s">
        <v>8</v>
      </c>
      <c r="C71" s="53">
        <v>10</v>
      </c>
      <c r="D71" s="53">
        <v>20</v>
      </c>
      <c r="E71" s="53">
        <v>55</v>
      </c>
    </row>
    <row r="72" spans="1:5" s="53" customFormat="1" ht="15">
      <c r="A72" s="53" t="s">
        <v>268</v>
      </c>
      <c r="B72" s="53" t="s">
        <v>6</v>
      </c>
      <c r="C72" s="53">
        <v>10</v>
      </c>
      <c r="D72" s="53">
        <v>20</v>
      </c>
      <c r="E72" s="53">
        <v>55</v>
      </c>
    </row>
    <row r="73" spans="1:5" s="53" customFormat="1" ht="15">
      <c r="A73" s="53" t="s">
        <v>270</v>
      </c>
      <c r="B73" s="53" t="s">
        <v>6</v>
      </c>
      <c r="C73" s="53">
        <v>17</v>
      </c>
      <c r="D73" s="53">
        <v>30</v>
      </c>
      <c r="E73" s="53">
        <v>40</v>
      </c>
    </row>
    <row r="74" spans="1:5" s="53" customFormat="1" ht="15">
      <c r="A74" s="53" t="s">
        <v>270</v>
      </c>
      <c r="B74" s="53" t="s">
        <v>8</v>
      </c>
      <c r="C74" s="53">
        <v>17</v>
      </c>
      <c r="D74" s="53">
        <v>30</v>
      </c>
      <c r="E74" s="53">
        <v>40</v>
      </c>
    </row>
    <row r="75" spans="1:5" s="53" customFormat="1" ht="15">
      <c r="A75" s="53" t="s">
        <v>270</v>
      </c>
      <c r="B75" s="53" t="s">
        <v>7</v>
      </c>
      <c r="C75" s="53">
        <v>17</v>
      </c>
      <c r="D75" s="53">
        <v>30</v>
      </c>
      <c r="E75" s="53">
        <v>40</v>
      </c>
    </row>
    <row r="76" spans="1:5" s="53" customFormat="1" ht="15">
      <c r="A76" s="53" t="s">
        <v>270</v>
      </c>
      <c r="B76" s="53" t="s">
        <v>9</v>
      </c>
      <c r="C76" s="53">
        <v>17</v>
      </c>
      <c r="D76" s="53">
        <v>30</v>
      </c>
      <c r="E76" s="53">
        <v>40</v>
      </c>
    </row>
    <row r="77" spans="1:5" s="53" customFormat="1" ht="15">
      <c r="A77" s="53" t="s">
        <v>271</v>
      </c>
      <c r="B77" s="53" t="s">
        <v>8</v>
      </c>
      <c r="C77" s="53">
        <v>30</v>
      </c>
      <c r="D77" s="53">
        <v>40</v>
      </c>
      <c r="E77" s="53">
        <v>80</v>
      </c>
    </row>
    <row r="78" spans="1:5" s="53" customFormat="1" ht="15">
      <c r="A78" s="53" t="s">
        <v>271</v>
      </c>
      <c r="B78" s="53" t="s">
        <v>7</v>
      </c>
      <c r="C78" s="53">
        <v>30</v>
      </c>
      <c r="D78" s="53">
        <v>40</v>
      </c>
      <c r="E78" s="53">
        <v>80</v>
      </c>
    </row>
    <row r="79" spans="1:5" s="53" customFormat="1" ht="15">
      <c r="A79" s="53" t="s">
        <v>271</v>
      </c>
      <c r="B79" s="53" t="s">
        <v>6</v>
      </c>
      <c r="C79" s="53">
        <v>30</v>
      </c>
      <c r="D79" s="53">
        <v>40</v>
      </c>
      <c r="E79" s="53">
        <v>80</v>
      </c>
    </row>
    <row r="80" spans="1:5" s="53" customFormat="1" ht="15">
      <c r="A80" s="53" t="s">
        <v>271</v>
      </c>
      <c r="B80" s="53" t="s">
        <v>9</v>
      </c>
      <c r="C80" s="53">
        <v>30</v>
      </c>
      <c r="D80" s="53">
        <v>40</v>
      </c>
      <c r="E80" s="53">
        <v>80</v>
      </c>
    </row>
    <row r="81" spans="1:5" s="53" customFormat="1" ht="15">
      <c r="A81" s="53" t="s">
        <v>272</v>
      </c>
      <c r="B81" s="53" t="s">
        <v>8</v>
      </c>
      <c r="C81" s="53">
        <v>3</v>
      </c>
      <c r="D81" s="53">
        <v>3</v>
      </c>
      <c r="E81" s="53">
        <v>9</v>
      </c>
    </row>
    <row r="82" spans="1:5" s="53" customFormat="1" ht="15">
      <c r="A82" s="53" t="s">
        <v>272</v>
      </c>
      <c r="B82" s="53" t="s">
        <v>9</v>
      </c>
      <c r="C82" s="53">
        <v>3</v>
      </c>
      <c r="D82" s="53">
        <v>3</v>
      </c>
      <c r="E82" s="53">
        <v>9</v>
      </c>
    </row>
    <row r="83" spans="1:5" s="53" customFormat="1" ht="15">
      <c r="A83" s="53" t="s">
        <v>279</v>
      </c>
      <c r="B83" s="53" t="s">
        <v>6</v>
      </c>
      <c r="C83" s="53">
        <v>20</v>
      </c>
      <c r="D83" s="53">
        <v>54</v>
      </c>
      <c r="E83" s="53">
        <v>56</v>
      </c>
    </row>
    <row r="84" spans="1:5" s="53" customFormat="1" ht="15">
      <c r="A84" s="53" t="s">
        <v>279</v>
      </c>
      <c r="B84" s="53" t="s">
        <v>7</v>
      </c>
      <c r="C84" s="53">
        <v>20</v>
      </c>
      <c r="D84" s="53">
        <v>54</v>
      </c>
      <c r="E84" s="53">
        <v>56</v>
      </c>
    </row>
    <row r="85" spans="1:5" s="53" customFormat="1" ht="15">
      <c r="A85" s="53" t="s">
        <v>279</v>
      </c>
      <c r="B85" s="53" t="s">
        <v>8</v>
      </c>
      <c r="C85" s="53">
        <v>20</v>
      </c>
      <c r="D85" s="53">
        <v>54</v>
      </c>
      <c r="E85" s="53">
        <v>56</v>
      </c>
    </row>
    <row r="86" spans="1:5" s="53" customFormat="1" ht="15">
      <c r="A86" s="53" t="s">
        <v>279</v>
      </c>
      <c r="B86" s="53" t="s">
        <v>9</v>
      </c>
      <c r="C86" s="53">
        <v>20</v>
      </c>
      <c r="D86" s="53">
        <v>54</v>
      </c>
      <c r="E86" s="53">
        <v>56</v>
      </c>
    </row>
    <row r="87" spans="1:5" s="53" customFormat="1" ht="15">
      <c r="A87" s="53" t="s">
        <v>281</v>
      </c>
      <c r="B87" s="53" t="s">
        <v>9</v>
      </c>
      <c r="C87" s="53">
        <v>0</v>
      </c>
      <c r="D87" s="53">
        <v>0</v>
      </c>
      <c r="E87" s="53">
        <v>22</v>
      </c>
    </row>
    <row r="88" spans="1:5" s="53" customFormat="1" ht="15">
      <c r="A88" s="53" t="s">
        <v>281</v>
      </c>
      <c r="B88" s="53" t="s">
        <v>8</v>
      </c>
      <c r="C88" s="53">
        <v>0</v>
      </c>
      <c r="D88" s="53">
        <v>0</v>
      </c>
      <c r="E88" s="53">
        <v>22</v>
      </c>
    </row>
    <row r="89" spans="1:5" s="53" customFormat="1" ht="15">
      <c r="A89" s="53" t="s">
        <v>281</v>
      </c>
      <c r="B89" s="53" t="s">
        <v>6</v>
      </c>
      <c r="C89" s="53">
        <v>0</v>
      </c>
      <c r="D89" s="53">
        <v>0</v>
      </c>
      <c r="E89" s="53">
        <v>22</v>
      </c>
    </row>
    <row r="90" spans="1:5" s="53" customFormat="1" ht="15">
      <c r="A90" s="53" t="s">
        <v>281</v>
      </c>
      <c r="B90" s="53" t="s">
        <v>7</v>
      </c>
      <c r="C90" s="53">
        <v>0</v>
      </c>
      <c r="D90" s="53">
        <v>0</v>
      </c>
      <c r="E90" s="53">
        <v>22</v>
      </c>
    </row>
    <row r="91" spans="1:5" s="53" customFormat="1" ht="15">
      <c r="A91" s="53" t="s">
        <v>283</v>
      </c>
      <c r="B91" s="53" t="s">
        <v>6</v>
      </c>
      <c r="C91" s="53">
        <v>40</v>
      </c>
      <c r="D91" s="53">
        <v>60</v>
      </c>
      <c r="E91" s="53">
        <v>80</v>
      </c>
    </row>
    <row r="92" spans="1:5" s="53" customFormat="1" ht="15">
      <c r="A92" s="53" t="s">
        <v>283</v>
      </c>
      <c r="B92" s="53" t="s">
        <v>7</v>
      </c>
      <c r="C92" s="53">
        <v>40</v>
      </c>
      <c r="D92" s="53">
        <v>60</v>
      </c>
      <c r="E92" s="53">
        <v>80</v>
      </c>
    </row>
    <row r="93" spans="1:5" s="53" customFormat="1" ht="15">
      <c r="A93" s="53" t="s">
        <v>283</v>
      </c>
      <c r="B93" s="53" t="s">
        <v>8</v>
      </c>
      <c r="C93" s="53">
        <v>40</v>
      </c>
      <c r="D93" s="53">
        <v>60</v>
      </c>
      <c r="E93" s="53">
        <v>80</v>
      </c>
    </row>
    <row r="94" spans="1:5" s="53" customFormat="1" ht="15">
      <c r="A94" s="53" t="s">
        <v>283</v>
      </c>
      <c r="B94" s="53" t="s">
        <v>9</v>
      </c>
      <c r="C94" s="53">
        <v>40</v>
      </c>
      <c r="D94" s="53">
        <v>60</v>
      </c>
      <c r="E94" s="53">
        <v>80</v>
      </c>
    </row>
    <row r="95" spans="1:5" s="53" customFormat="1" ht="15">
      <c r="A95" s="53" t="s">
        <v>285</v>
      </c>
      <c r="B95" s="53" t="s">
        <v>7</v>
      </c>
      <c r="C95" s="53">
        <v>25</v>
      </c>
      <c r="D95" s="53">
        <v>50</v>
      </c>
      <c r="E95" s="53">
        <v>50</v>
      </c>
    </row>
    <row r="96" spans="1:5" s="53" customFormat="1" ht="15">
      <c r="A96" s="53" t="s">
        <v>285</v>
      </c>
      <c r="B96" s="53" t="s">
        <v>8</v>
      </c>
      <c r="C96" s="53">
        <v>25</v>
      </c>
      <c r="D96" s="53">
        <v>50</v>
      </c>
      <c r="E96" s="53">
        <v>50</v>
      </c>
    </row>
    <row r="97" spans="1:5" s="53" customFormat="1" ht="15">
      <c r="A97" s="53" t="s">
        <v>285</v>
      </c>
      <c r="B97" s="53" t="s">
        <v>9</v>
      </c>
      <c r="C97" s="53">
        <v>25</v>
      </c>
      <c r="D97" s="53">
        <v>50</v>
      </c>
      <c r="E97" s="53">
        <v>50</v>
      </c>
    </row>
    <row r="98" spans="1:5" s="53" customFormat="1" ht="15">
      <c r="A98" s="53" t="s">
        <v>285</v>
      </c>
      <c r="B98" s="53" t="s">
        <v>6</v>
      </c>
      <c r="C98" s="53">
        <v>25</v>
      </c>
      <c r="D98" s="53">
        <v>50</v>
      </c>
      <c r="E98" s="53">
        <v>50</v>
      </c>
    </row>
    <row r="99" spans="1:5" s="53" customFormat="1" ht="15">
      <c r="A99" s="53" t="s">
        <v>287</v>
      </c>
      <c r="B99" s="53" t="s">
        <v>7</v>
      </c>
      <c r="C99" s="53">
        <v>85</v>
      </c>
      <c r="D99" s="53">
        <v>85</v>
      </c>
      <c r="E99" s="53">
        <v>95</v>
      </c>
    </row>
    <row r="100" spans="1:5" s="53" customFormat="1" ht="15">
      <c r="A100" s="53" t="s">
        <v>287</v>
      </c>
      <c r="B100" s="53" t="s">
        <v>9</v>
      </c>
      <c r="C100" s="53">
        <v>85</v>
      </c>
      <c r="D100" s="53">
        <v>85</v>
      </c>
      <c r="E100" s="53">
        <v>95</v>
      </c>
    </row>
    <row r="101" spans="1:5" s="53" customFormat="1" ht="15">
      <c r="A101" s="53" t="s">
        <v>287</v>
      </c>
      <c r="B101" s="53" t="s">
        <v>6</v>
      </c>
      <c r="C101" s="53">
        <v>85</v>
      </c>
      <c r="D101" s="53">
        <v>85</v>
      </c>
      <c r="E101" s="53">
        <v>95</v>
      </c>
    </row>
    <row r="102" spans="1:5" s="53" customFormat="1" ht="15">
      <c r="A102" s="53" t="s">
        <v>287</v>
      </c>
      <c r="B102" s="53" t="s">
        <v>8</v>
      </c>
      <c r="C102" s="53">
        <v>85</v>
      </c>
      <c r="D102" s="53">
        <v>85</v>
      </c>
      <c r="E102" s="53">
        <v>95</v>
      </c>
    </row>
    <row r="103" spans="1:5" s="53" customFormat="1" ht="15">
      <c r="A103" s="53" t="s">
        <v>289</v>
      </c>
      <c r="B103" s="53" t="s">
        <v>9</v>
      </c>
      <c r="C103" s="53">
        <v>80</v>
      </c>
      <c r="D103" s="53">
        <v>85</v>
      </c>
      <c r="E103" s="53">
        <v>95</v>
      </c>
    </row>
    <row r="104" spans="1:5" s="53" customFormat="1" ht="15">
      <c r="A104" s="53" t="s">
        <v>289</v>
      </c>
      <c r="B104" s="53" t="s">
        <v>6</v>
      </c>
      <c r="C104" s="53">
        <v>80</v>
      </c>
      <c r="D104" s="53">
        <v>85</v>
      </c>
      <c r="E104" s="53">
        <v>95</v>
      </c>
    </row>
    <row r="105" spans="1:5" s="53" customFormat="1" ht="15">
      <c r="A105" s="53" t="s">
        <v>289</v>
      </c>
      <c r="B105" s="53" t="s">
        <v>7</v>
      </c>
      <c r="C105" s="53">
        <v>80</v>
      </c>
      <c r="D105" s="53">
        <v>85</v>
      </c>
      <c r="E105" s="53">
        <v>95</v>
      </c>
    </row>
    <row r="106" spans="1:5" s="53" customFormat="1" ht="15">
      <c r="A106" s="53" t="s">
        <v>289</v>
      </c>
      <c r="B106" s="53" t="s">
        <v>8</v>
      </c>
      <c r="C106" s="53">
        <v>80</v>
      </c>
      <c r="D106" s="53">
        <v>85</v>
      </c>
      <c r="E106" s="53">
        <v>95</v>
      </c>
    </row>
    <row r="107" spans="1:5" s="53" customFormat="1" ht="15">
      <c r="A107" s="53" t="s">
        <v>291</v>
      </c>
      <c r="B107" s="53" t="s">
        <v>6</v>
      </c>
      <c r="C107" s="53">
        <v>9</v>
      </c>
      <c r="D107" s="53">
        <v>0</v>
      </c>
      <c r="E107" s="53">
        <v>0</v>
      </c>
    </row>
    <row r="108" spans="1:5" s="53" customFormat="1" ht="15">
      <c r="A108" s="53" t="s">
        <v>291</v>
      </c>
      <c r="B108" s="53" t="s">
        <v>7</v>
      </c>
      <c r="C108" s="53">
        <v>9</v>
      </c>
      <c r="D108" s="53">
        <v>0</v>
      </c>
      <c r="E108" s="53">
        <v>0</v>
      </c>
    </row>
    <row r="109" spans="1:5" s="53" customFormat="1" ht="15">
      <c r="A109" s="53" t="s">
        <v>291</v>
      </c>
      <c r="B109" s="53" t="s">
        <v>10</v>
      </c>
      <c r="C109" s="53">
        <v>9</v>
      </c>
      <c r="D109" s="53">
        <v>0</v>
      </c>
      <c r="E109" s="53">
        <v>0</v>
      </c>
    </row>
    <row r="110" spans="1:5" s="53" customFormat="1" ht="15">
      <c r="A110" s="53" t="s">
        <v>292</v>
      </c>
      <c r="B110" s="53" t="s">
        <v>6</v>
      </c>
      <c r="C110" s="53">
        <v>4.5</v>
      </c>
      <c r="D110" s="53">
        <v>0</v>
      </c>
      <c r="E110" s="53">
        <v>0</v>
      </c>
    </row>
    <row r="111" spans="1:5" s="53" customFormat="1" ht="15">
      <c r="A111" s="53" t="s">
        <v>292</v>
      </c>
      <c r="B111" s="53" t="s">
        <v>10</v>
      </c>
      <c r="C111" s="53">
        <v>4.5</v>
      </c>
      <c r="D111" s="53">
        <v>0</v>
      </c>
      <c r="E111" s="53">
        <v>0</v>
      </c>
    </row>
    <row r="112" spans="1:5" s="53" customFormat="1" ht="15">
      <c r="A112" s="53" t="s">
        <v>292</v>
      </c>
      <c r="B112" s="53" t="s">
        <v>7</v>
      </c>
      <c r="C112" s="53">
        <v>4.5</v>
      </c>
      <c r="D112" s="53">
        <v>0</v>
      </c>
      <c r="E112" s="53">
        <v>0</v>
      </c>
    </row>
    <row r="113" spans="1:5" s="53" customFormat="1" ht="15">
      <c r="A113" s="53" t="s">
        <v>293</v>
      </c>
      <c r="B113" s="53" t="s">
        <v>6</v>
      </c>
      <c r="C113" s="53">
        <v>9</v>
      </c>
      <c r="D113" s="53">
        <v>4.5</v>
      </c>
      <c r="E113" s="53">
        <v>0</v>
      </c>
    </row>
    <row r="114" spans="1:5" s="53" customFormat="1" ht="15">
      <c r="A114" s="53" t="s">
        <v>293</v>
      </c>
      <c r="B114" s="53" t="s">
        <v>7</v>
      </c>
      <c r="C114" s="53">
        <v>9</v>
      </c>
      <c r="D114" s="53">
        <v>4.5</v>
      </c>
      <c r="E114" s="53">
        <v>0</v>
      </c>
    </row>
    <row r="115" spans="1:5" s="53" customFormat="1" ht="15">
      <c r="A115" s="53" t="s">
        <v>293</v>
      </c>
      <c r="B115" s="53" t="s">
        <v>10</v>
      </c>
      <c r="C115" s="53">
        <v>9</v>
      </c>
      <c r="D115" s="53">
        <v>4.5</v>
      </c>
      <c r="E115" s="53">
        <v>0</v>
      </c>
    </row>
    <row r="116" spans="1:5" s="53" customFormat="1" ht="15">
      <c r="A116" s="53" t="s">
        <v>294</v>
      </c>
      <c r="B116" s="53" t="s">
        <v>6</v>
      </c>
      <c r="C116" s="53">
        <v>20</v>
      </c>
      <c r="D116" s="53">
        <v>10</v>
      </c>
      <c r="E116" s="53">
        <v>0</v>
      </c>
    </row>
    <row r="117" spans="1:5" s="53" customFormat="1" ht="15">
      <c r="A117" s="53" t="s">
        <v>294</v>
      </c>
      <c r="B117" s="53" t="s">
        <v>10</v>
      </c>
      <c r="C117" s="53">
        <v>20</v>
      </c>
      <c r="D117" s="53">
        <v>10</v>
      </c>
      <c r="E117" s="53">
        <v>0</v>
      </c>
    </row>
    <row r="118" spans="1:5" s="53" customFormat="1" ht="15">
      <c r="A118" s="53" t="s">
        <v>294</v>
      </c>
      <c r="B118" s="53" t="s">
        <v>7</v>
      </c>
      <c r="C118" s="53">
        <v>20</v>
      </c>
      <c r="D118" s="53">
        <v>10</v>
      </c>
      <c r="E118" s="53">
        <v>0</v>
      </c>
    </row>
    <row r="119" spans="1:5" s="53" customFormat="1" ht="15">
      <c r="A119" s="53" t="s">
        <v>295</v>
      </c>
      <c r="B119" s="53" t="s">
        <v>6</v>
      </c>
      <c r="C119" s="53">
        <v>6</v>
      </c>
      <c r="D119" s="53">
        <v>3</v>
      </c>
      <c r="E119" s="53">
        <v>0</v>
      </c>
    </row>
    <row r="120" spans="1:5" s="53" customFormat="1" ht="15">
      <c r="A120" s="53" t="s">
        <v>295</v>
      </c>
      <c r="B120" s="53" t="s">
        <v>7</v>
      </c>
      <c r="C120" s="53">
        <v>6</v>
      </c>
      <c r="D120" s="53">
        <v>3</v>
      </c>
      <c r="E120" s="53">
        <v>0</v>
      </c>
    </row>
    <row r="121" spans="1:5" s="53" customFormat="1" ht="15">
      <c r="A121" s="53" t="s">
        <v>295</v>
      </c>
      <c r="B121" s="53" t="s">
        <v>10</v>
      </c>
      <c r="C121" s="53">
        <v>6</v>
      </c>
      <c r="D121" s="53">
        <v>3</v>
      </c>
      <c r="E121" s="53">
        <v>0</v>
      </c>
    </row>
    <row r="122" spans="1:5" s="53" customFormat="1" ht="15">
      <c r="A122" s="53" t="s">
        <v>296</v>
      </c>
      <c r="B122" s="53" t="s">
        <v>9</v>
      </c>
      <c r="C122" s="53">
        <v>45</v>
      </c>
      <c r="D122" s="53">
        <v>45</v>
      </c>
      <c r="E122" s="53">
        <v>70</v>
      </c>
    </row>
    <row r="123" spans="1:5" s="53" customFormat="1" ht="15">
      <c r="A123" s="53" t="s">
        <v>296</v>
      </c>
      <c r="B123" s="53" t="s">
        <v>6</v>
      </c>
      <c r="C123" s="53">
        <v>45</v>
      </c>
      <c r="D123" s="53">
        <v>45</v>
      </c>
      <c r="E123" s="53">
        <v>70</v>
      </c>
    </row>
    <row r="124" spans="1:5" s="53" customFormat="1" ht="15">
      <c r="A124" s="53" t="s">
        <v>296</v>
      </c>
      <c r="B124" s="53" t="s">
        <v>7</v>
      </c>
      <c r="C124" s="53">
        <v>45</v>
      </c>
      <c r="D124" s="53">
        <v>45</v>
      </c>
      <c r="E124" s="53">
        <v>70</v>
      </c>
    </row>
    <row r="125" spans="1:5" s="53" customFormat="1" ht="15">
      <c r="A125" s="53" t="s">
        <v>296</v>
      </c>
      <c r="B125" s="53" t="s">
        <v>8</v>
      </c>
      <c r="C125" s="53">
        <v>45</v>
      </c>
      <c r="D125" s="53">
        <v>45</v>
      </c>
      <c r="E125" s="53">
        <v>70</v>
      </c>
    </row>
    <row r="126" spans="1:5" s="53" customFormat="1" ht="15">
      <c r="A126" s="53" t="s">
        <v>297</v>
      </c>
      <c r="B126" s="53" t="s">
        <v>6</v>
      </c>
      <c r="C126" s="53">
        <v>10</v>
      </c>
      <c r="D126" s="53">
        <v>10</v>
      </c>
      <c r="E126" s="53">
        <v>50</v>
      </c>
    </row>
    <row r="127" spans="1:5" s="53" customFormat="1" ht="15">
      <c r="A127" s="53" t="s">
        <v>297</v>
      </c>
      <c r="B127" s="53" t="s">
        <v>9</v>
      </c>
      <c r="C127" s="53">
        <v>10</v>
      </c>
      <c r="D127" s="53">
        <v>10</v>
      </c>
      <c r="E127" s="53">
        <v>50</v>
      </c>
    </row>
    <row r="128" spans="1:5" s="53" customFormat="1" ht="15">
      <c r="A128" s="53" t="s">
        <v>297</v>
      </c>
      <c r="B128" s="53" t="s">
        <v>8</v>
      </c>
      <c r="C128" s="53">
        <v>10</v>
      </c>
      <c r="D128" s="53">
        <v>10</v>
      </c>
      <c r="E128" s="53">
        <v>50</v>
      </c>
    </row>
    <row r="129" spans="1:5" s="53" customFormat="1" ht="15">
      <c r="A129" s="53" t="s">
        <v>297</v>
      </c>
      <c r="B129" s="53" t="s">
        <v>7</v>
      </c>
      <c r="C129" s="53">
        <v>10</v>
      </c>
      <c r="D129" s="53">
        <v>10</v>
      </c>
      <c r="E129" s="53">
        <v>50</v>
      </c>
    </row>
    <row r="130" spans="1:5" s="53" customFormat="1" ht="15">
      <c r="A130" s="53" t="s">
        <v>0</v>
      </c>
      <c r="B130" s="53" t="s">
        <v>9</v>
      </c>
      <c r="C130" s="53">
        <v>20</v>
      </c>
      <c r="D130" s="53">
        <v>45</v>
      </c>
      <c r="E130" s="53">
        <v>60</v>
      </c>
    </row>
    <row r="131" spans="1:5" s="53" customFormat="1" ht="15">
      <c r="A131" s="53" t="s">
        <v>0</v>
      </c>
      <c r="B131" s="53" t="s">
        <v>6</v>
      </c>
      <c r="C131" s="53">
        <v>20</v>
      </c>
      <c r="D131" s="53">
        <v>45</v>
      </c>
      <c r="E131" s="53">
        <v>60</v>
      </c>
    </row>
    <row r="132" spans="1:5" s="53" customFormat="1" ht="15">
      <c r="A132" s="53" t="s">
        <v>0</v>
      </c>
      <c r="B132" s="53" t="s">
        <v>7</v>
      </c>
      <c r="C132" s="53">
        <v>20</v>
      </c>
      <c r="D132" s="53">
        <v>45</v>
      </c>
      <c r="E132" s="53">
        <v>60</v>
      </c>
    </row>
    <row r="133" spans="1:5" s="53" customFormat="1" ht="15">
      <c r="A133" s="53" t="s">
        <v>0</v>
      </c>
      <c r="B133" s="53" t="s">
        <v>8</v>
      </c>
      <c r="C133" s="53">
        <v>20</v>
      </c>
      <c r="D133" s="53">
        <v>45</v>
      </c>
      <c r="E133" s="53">
        <v>60</v>
      </c>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Q22"/>
  <sheetViews>
    <sheetView tabSelected="1" zoomScalePageLayoutView="0" workbookViewId="0" topLeftCell="A1">
      <selection activeCell="B22" sqref="B22"/>
    </sheetView>
  </sheetViews>
  <sheetFormatPr defaultColWidth="9.140625" defaultRowHeight="15"/>
  <cols>
    <col min="10" max="10" width="25.140625" style="0" customWidth="1"/>
    <col min="11" max="11" width="14.28125" style="0" customWidth="1"/>
    <col min="15" max="15" width="12.28125" style="0" customWidth="1"/>
  </cols>
  <sheetData>
    <row r="1" ht="15">
      <c r="A1" s="33" t="s">
        <v>419</v>
      </c>
    </row>
    <row r="2" spans="2:14" ht="15">
      <c r="B2" s="72" t="s">
        <v>348</v>
      </c>
      <c r="I2" s="73" t="s">
        <v>349</v>
      </c>
      <c r="N2" s="73" t="s">
        <v>350</v>
      </c>
    </row>
    <row r="3" spans="2:14" ht="15">
      <c r="B3" t="s">
        <v>329</v>
      </c>
      <c r="I3" t="s">
        <v>329</v>
      </c>
      <c r="N3" t="s">
        <v>329</v>
      </c>
    </row>
    <row r="4" spans="2:14" ht="15">
      <c r="B4" s="55"/>
      <c r="I4" s="55"/>
      <c r="N4" s="55"/>
    </row>
    <row r="5" spans="2:14" ht="15">
      <c r="B5" t="s">
        <v>338</v>
      </c>
      <c r="I5" t="s">
        <v>338</v>
      </c>
      <c r="N5" t="s">
        <v>338</v>
      </c>
    </row>
    <row r="6" spans="2:14" ht="15">
      <c r="B6" s="55"/>
      <c r="I6" s="55"/>
      <c r="N6" s="55"/>
    </row>
    <row r="7" spans="2:17" ht="15">
      <c r="B7" s="25"/>
      <c r="C7" s="25"/>
      <c r="D7" s="25"/>
      <c r="E7" s="25"/>
      <c r="F7" s="25"/>
      <c r="G7" s="25"/>
      <c r="H7" s="25"/>
      <c r="I7" s="25"/>
      <c r="J7" s="25"/>
      <c r="K7" s="25"/>
      <c r="L7" s="25"/>
      <c r="M7" s="25"/>
      <c r="N7" s="25"/>
      <c r="O7" s="25"/>
      <c r="P7" s="25"/>
      <c r="Q7" s="25"/>
    </row>
    <row r="8" spans="2:14" ht="15">
      <c r="B8" t="s">
        <v>328</v>
      </c>
      <c r="I8" t="s">
        <v>328</v>
      </c>
      <c r="N8" t="s">
        <v>328</v>
      </c>
    </row>
    <row r="9" spans="2:14" ht="15">
      <c r="B9" s="57">
        <f>(B4*B6)</f>
        <v>0</v>
      </c>
      <c r="I9" s="57">
        <f>(I4*I6)</f>
        <v>0</v>
      </c>
      <c r="N9" s="57">
        <f>(N4*N6)</f>
        <v>0</v>
      </c>
    </row>
    <row r="10" spans="2:17" ht="15">
      <c r="B10" s="25"/>
      <c r="C10" s="25"/>
      <c r="D10" s="25"/>
      <c r="E10" s="25"/>
      <c r="F10" s="25"/>
      <c r="G10" s="25"/>
      <c r="H10" s="25"/>
      <c r="I10" s="25"/>
      <c r="J10" s="25"/>
      <c r="K10" s="25"/>
      <c r="L10" s="25"/>
      <c r="M10" s="25"/>
      <c r="N10" s="25"/>
      <c r="O10" s="25"/>
      <c r="P10" s="25"/>
      <c r="Q10" s="25"/>
    </row>
    <row r="11" ht="15">
      <c r="A11" s="180" t="s">
        <v>418</v>
      </c>
    </row>
    <row r="12" spans="2:14" ht="15">
      <c r="B12" s="72" t="s">
        <v>348</v>
      </c>
      <c r="I12" s="73" t="s">
        <v>349</v>
      </c>
      <c r="N12" s="73" t="s">
        <v>350</v>
      </c>
    </row>
    <row r="13" spans="2:14" ht="15">
      <c r="B13" t="s">
        <v>420</v>
      </c>
      <c r="I13" t="s">
        <v>420</v>
      </c>
      <c r="N13" t="s">
        <v>420</v>
      </c>
    </row>
    <row r="14" spans="2:14" ht="15">
      <c r="B14" s="55"/>
      <c r="I14" s="55"/>
      <c r="N14" s="55"/>
    </row>
    <row r="15" spans="2:14" ht="15">
      <c r="B15" t="s">
        <v>421</v>
      </c>
      <c r="I15" t="s">
        <v>421</v>
      </c>
      <c r="N15" t="s">
        <v>421</v>
      </c>
    </row>
    <row r="16" spans="2:14" ht="15">
      <c r="B16" s="55"/>
      <c r="I16" s="55"/>
      <c r="N16" s="55"/>
    </row>
    <row r="17" spans="2:17" ht="15">
      <c r="B17" s="25"/>
      <c r="C17" s="25"/>
      <c r="D17" s="25"/>
      <c r="E17" s="25"/>
      <c r="F17" s="25"/>
      <c r="G17" s="25"/>
      <c r="H17" s="25"/>
      <c r="I17" s="25"/>
      <c r="J17" s="25"/>
      <c r="K17" s="25"/>
      <c r="L17" s="25"/>
      <c r="M17" s="25"/>
      <c r="N17" s="25"/>
      <c r="O17" s="25"/>
      <c r="P17" s="25"/>
      <c r="Q17" s="25"/>
    </row>
    <row r="18" spans="2:14" ht="15">
      <c r="B18" t="s">
        <v>423</v>
      </c>
      <c r="I18" t="s">
        <v>424</v>
      </c>
      <c r="N18" t="s">
        <v>424</v>
      </c>
    </row>
    <row r="19" spans="2:14" ht="15">
      <c r="B19" s="57">
        <f>(B14*B16)</f>
        <v>0</v>
      </c>
      <c r="I19" s="57">
        <f>(I14*I16)</f>
        <v>0</v>
      </c>
      <c r="N19" s="57">
        <f>(N14*N16)</f>
        <v>0</v>
      </c>
    </row>
    <row r="20" spans="2:17" ht="15">
      <c r="B20" s="25"/>
      <c r="C20" s="25"/>
      <c r="D20" s="25"/>
      <c r="E20" s="25"/>
      <c r="F20" s="25"/>
      <c r="G20" s="25"/>
      <c r="H20" s="25"/>
      <c r="I20" s="25"/>
      <c r="J20" s="25"/>
      <c r="K20" s="25"/>
      <c r="L20" s="25"/>
      <c r="M20" s="25"/>
      <c r="N20" s="25"/>
      <c r="O20" s="25"/>
      <c r="P20" s="25"/>
      <c r="Q20" s="25"/>
    </row>
    <row r="21" spans="2:14" ht="15">
      <c r="B21" t="s">
        <v>422</v>
      </c>
      <c r="I21" t="s">
        <v>422</v>
      </c>
      <c r="N21" t="s">
        <v>422</v>
      </c>
    </row>
    <row r="22" spans="2:14" ht="15">
      <c r="B22" s="181">
        <f>B9+B19</f>
        <v>0</v>
      </c>
      <c r="I22" s="181">
        <f>I9+I19</f>
        <v>0</v>
      </c>
      <c r="N22" s="181">
        <f>N9+N19</f>
        <v>0</v>
      </c>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2:N24"/>
  <sheetViews>
    <sheetView zoomScalePageLayoutView="0" workbookViewId="0" topLeftCell="A1">
      <selection activeCell="I24" sqref="I24"/>
    </sheetView>
  </sheetViews>
  <sheetFormatPr defaultColWidth="9.140625" defaultRowHeight="15"/>
  <cols>
    <col min="10" max="10" width="25.140625" style="0" customWidth="1"/>
    <col min="11" max="11" width="14.28125" style="0" customWidth="1"/>
    <col min="15" max="15" width="12.28125" style="0" customWidth="1"/>
  </cols>
  <sheetData>
    <row r="2" ht="15">
      <c r="A2" s="33" t="s">
        <v>351</v>
      </c>
    </row>
    <row r="3" spans="2:14" ht="15">
      <c r="B3" s="72" t="s">
        <v>348</v>
      </c>
      <c r="H3" s="73" t="s">
        <v>349</v>
      </c>
      <c r="N3" s="73" t="s">
        <v>350</v>
      </c>
    </row>
    <row r="4" spans="2:14" ht="15">
      <c r="B4" t="s">
        <v>327</v>
      </c>
      <c r="H4" t="s">
        <v>327</v>
      </c>
      <c r="N4" t="s">
        <v>327</v>
      </c>
    </row>
    <row r="5" spans="2:14" ht="15">
      <c r="B5" s="55"/>
      <c r="H5" s="55"/>
      <c r="N5" s="55"/>
    </row>
    <row r="6" spans="2:14" ht="15">
      <c r="B6" t="s">
        <v>337</v>
      </c>
      <c r="H6" t="s">
        <v>337</v>
      </c>
      <c r="N6" t="s">
        <v>337</v>
      </c>
    </row>
    <row r="7" spans="2:14" ht="15">
      <c r="B7" s="55"/>
      <c r="H7" s="55"/>
      <c r="N7" s="55"/>
    </row>
    <row r="8" spans="2:14" ht="15">
      <c r="B8" t="s">
        <v>328</v>
      </c>
      <c r="H8" t="s">
        <v>328</v>
      </c>
      <c r="N8" t="s">
        <v>328</v>
      </c>
    </row>
    <row r="9" spans="2:14" ht="15">
      <c r="B9" s="57">
        <f>B5*B7</f>
        <v>0</v>
      </c>
      <c r="H9" s="57">
        <f>H5*H7</f>
        <v>0</v>
      </c>
      <c r="N9" s="57">
        <f>N5*N7</f>
        <v>0</v>
      </c>
    </row>
    <row r="11" ht="15">
      <c r="B11" s="33" t="s">
        <v>332</v>
      </c>
    </row>
    <row r="12" ht="15">
      <c r="B12" s="33"/>
    </row>
    <row r="13" ht="15">
      <c r="A13" s="56" t="s">
        <v>331</v>
      </c>
    </row>
    <row r="14" spans="2:14" ht="15">
      <c r="B14" s="72" t="s">
        <v>348</v>
      </c>
      <c r="I14" s="73" t="s">
        <v>349</v>
      </c>
      <c r="N14" s="73" t="s">
        <v>350</v>
      </c>
    </row>
    <row r="15" spans="2:14" ht="15">
      <c r="B15" t="s">
        <v>329</v>
      </c>
      <c r="I15" t="s">
        <v>329</v>
      </c>
      <c r="N15" t="s">
        <v>329</v>
      </c>
    </row>
    <row r="16" spans="2:14" ht="15">
      <c r="B16" s="55"/>
      <c r="I16" s="55"/>
      <c r="N16" s="55"/>
    </row>
    <row r="17" spans="2:14" ht="15">
      <c r="B17" t="s">
        <v>338</v>
      </c>
      <c r="I17" t="s">
        <v>338</v>
      </c>
      <c r="N17" t="s">
        <v>338</v>
      </c>
    </row>
    <row r="18" spans="2:14" ht="15">
      <c r="B18" s="55"/>
      <c r="I18" s="55"/>
      <c r="N18" s="55"/>
    </row>
    <row r="19" spans="2:14" ht="15">
      <c r="B19" t="s">
        <v>339</v>
      </c>
      <c r="I19" t="s">
        <v>339</v>
      </c>
      <c r="N19" t="s">
        <v>339</v>
      </c>
    </row>
    <row r="20" spans="2:14" ht="15">
      <c r="B20" s="55"/>
      <c r="I20" s="55"/>
      <c r="N20" s="55"/>
    </row>
    <row r="21" spans="2:14" ht="15">
      <c r="B21" t="s">
        <v>330</v>
      </c>
      <c r="I21" t="s">
        <v>330</v>
      </c>
      <c r="N21" t="s">
        <v>330</v>
      </c>
    </row>
    <row r="22" spans="2:14" ht="15">
      <c r="B22" s="55"/>
      <c r="I22" s="55"/>
      <c r="N22" s="55"/>
    </row>
    <row r="23" spans="2:14" ht="15">
      <c r="B23" t="s">
        <v>328</v>
      </c>
      <c r="I23" t="s">
        <v>328</v>
      </c>
      <c r="N23" t="s">
        <v>328</v>
      </c>
    </row>
    <row r="24" spans="2:14" ht="15">
      <c r="B24" s="57">
        <f>(B16*B18)+(B20*B22)</f>
        <v>0</v>
      </c>
      <c r="I24" s="57">
        <f>(I16*I18)+(I20*I22)</f>
        <v>0</v>
      </c>
      <c r="N24" s="57">
        <f>(N16*N18)+(N20*N22)</f>
        <v>0</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J64"/>
  <sheetViews>
    <sheetView zoomScalePageLayoutView="0" workbookViewId="0" topLeftCell="A16">
      <selection activeCell="J39" sqref="J39"/>
    </sheetView>
  </sheetViews>
  <sheetFormatPr defaultColWidth="9.140625" defaultRowHeight="15"/>
  <cols>
    <col min="1" max="1" width="93.8515625" style="0" customWidth="1"/>
    <col min="2" max="2" width="41.00390625" style="0" customWidth="1"/>
    <col min="4" max="4" width="12.00390625" style="0" customWidth="1"/>
    <col min="5" max="5" width="12.57421875" style="0" customWidth="1"/>
    <col min="6" max="6" width="12.28125" style="0" customWidth="1"/>
    <col min="8" max="8" width="11.140625" style="0" customWidth="1"/>
    <col min="9" max="9" width="12.421875" style="0" customWidth="1"/>
    <col min="10" max="10" width="13.28125" style="0" customWidth="1"/>
  </cols>
  <sheetData>
    <row r="1" spans="1:10" s="54" customFormat="1" ht="45">
      <c r="A1" s="54" t="s">
        <v>2</v>
      </c>
      <c r="B1" s="54" t="s">
        <v>313</v>
      </c>
      <c r="C1" s="54" t="s">
        <v>25</v>
      </c>
      <c r="D1" s="54" t="s">
        <v>314</v>
      </c>
      <c r="E1" s="54" t="s">
        <v>315</v>
      </c>
      <c r="F1" s="54" t="s">
        <v>316</v>
      </c>
      <c r="G1" s="59" t="s">
        <v>333</v>
      </c>
      <c r="H1" s="60" t="s">
        <v>334</v>
      </c>
      <c r="I1" s="60" t="s">
        <v>335</v>
      </c>
      <c r="J1" s="60" t="s">
        <v>336</v>
      </c>
    </row>
    <row r="2" spans="1:10" s="53" customFormat="1" ht="15">
      <c r="A2" s="53" t="s">
        <v>298</v>
      </c>
      <c r="B2" s="53" t="s">
        <v>303</v>
      </c>
      <c r="C2" s="53" t="s">
        <v>252</v>
      </c>
      <c r="D2" s="53">
        <v>0</v>
      </c>
      <c r="E2" s="53">
        <v>0</v>
      </c>
      <c r="F2" s="53">
        <v>2.96</v>
      </c>
      <c r="G2" s="53">
        <v>0</v>
      </c>
      <c r="H2" s="53">
        <f>D2*G2</f>
        <v>0</v>
      </c>
      <c r="I2" s="53">
        <f>E2*G2</f>
        <v>0</v>
      </c>
      <c r="J2" s="53">
        <f>F2*G2</f>
        <v>0</v>
      </c>
    </row>
    <row r="3" spans="1:10" s="53" customFormat="1" ht="15">
      <c r="A3" s="53" t="s">
        <v>298</v>
      </c>
      <c r="B3" s="53" t="s">
        <v>304</v>
      </c>
      <c r="C3" s="53" t="s">
        <v>252</v>
      </c>
      <c r="D3" s="53">
        <v>0</v>
      </c>
      <c r="E3" s="53">
        <v>0</v>
      </c>
      <c r="F3" s="53">
        <v>2.96</v>
      </c>
      <c r="H3" s="53">
        <f aca="true" t="shared" si="0" ref="H3:H64">D3*G3</f>
        <v>0</v>
      </c>
      <c r="I3" s="53">
        <f aca="true" t="shared" si="1" ref="I3:I64">E3*G3</f>
        <v>0</v>
      </c>
      <c r="J3" s="53">
        <f aca="true" t="shared" si="2" ref="J3:J57">F3*G3</f>
        <v>0</v>
      </c>
    </row>
    <row r="4" spans="1:10" s="53" customFormat="1" ht="15">
      <c r="A4" s="53" t="s">
        <v>298</v>
      </c>
      <c r="B4" s="53" t="s">
        <v>299</v>
      </c>
      <c r="C4" s="53" t="s">
        <v>252</v>
      </c>
      <c r="D4" s="53">
        <v>0</v>
      </c>
      <c r="E4" s="53">
        <v>0</v>
      </c>
      <c r="F4" s="53">
        <v>2.96</v>
      </c>
      <c r="H4" s="53">
        <f t="shared" si="0"/>
        <v>0</v>
      </c>
      <c r="I4" s="53">
        <f t="shared" si="1"/>
        <v>0</v>
      </c>
      <c r="J4" s="53">
        <f t="shared" si="2"/>
        <v>0</v>
      </c>
    </row>
    <row r="5" spans="1:10" s="53" customFormat="1" ht="15">
      <c r="A5" s="53" t="s">
        <v>298</v>
      </c>
      <c r="B5" s="53" t="s">
        <v>305</v>
      </c>
      <c r="C5" s="53" t="s">
        <v>252</v>
      </c>
      <c r="D5" s="53">
        <v>0</v>
      </c>
      <c r="E5" s="53">
        <v>0</v>
      </c>
      <c r="F5" s="53">
        <v>2.96</v>
      </c>
      <c r="H5" s="53">
        <f t="shared" si="0"/>
        <v>0</v>
      </c>
      <c r="I5" s="53">
        <f t="shared" si="1"/>
        <v>0</v>
      </c>
      <c r="J5" s="53">
        <f t="shared" si="2"/>
        <v>0</v>
      </c>
    </row>
    <row r="6" spans="1:10" s="53" customFormat="1" ht="15">
      <c r="A6" s="53" t="s">
        <v>298</v>
      </c>
      <c r="B6" s="53" t="s">
        <v>301</v>
      </c>
      <c r="C6" s="53" t="s">
        <v>252</v>
      </c>
      <c r="D6" s="53">
        <v>0</v>
      </c>
      <c r="E6" s="53">
        <v>0</v>
      </c>
      <c r="F6" s="53">
        <v>2.96</v>
      </c>
      <c r="H6" s="53">
        <f t="shared" si="0"/>
        <v>0</v>
      </c>
      <c r="I6" s="53">
        <f t="shared" si="1"/>
        <v>0</v>
      </c>
      <c r="J6" s="53">
        <f t="shared" si="2"/>
        <v>0</v>
      </c>
    </row>
    <row r="7" spans="1:10" s="53" customFormat="1" ht="15">
      <c r="A7" s="53" t="s">
        <v>298</v>
      </c>
      <c r="B7" s="53" t="s">
        <v>306</v>
      </c>
      <c r="C7" s="53" t="s">
        <v>252</v>
      </c>
      <c r="D7" s="53">
        <v>0</v>
      </c>
      <c r="E7" s="53">
        <v>0</v>
      </c>
      <c r="F7" s="53">
        <v>2.96</v>
      </c>
      <c r="H7" s="53">
        <f t="shared" si="0"/>
        <v>0</v>
      </c>
      <c r="I7" s="53">
        <f t="shared" si="1"/>
        <v>0</v>
      </c>
      <c r="J7" s="53">
        <f t="shared" si="2"/>
        <v>0</v>
      </c>
    </row>
    <row r="8" spans="1:10" s="53" customFormat="1" ht="15">
      <c r="A8" s="53" t="s">
        <v>298</v>
      </c>
      <c r="B8" s="53" t="s">
        <v>300</v>
      </c>
      <c r="C8" s="53" t="s">
        <v>252</v>
      </c>
      <c r="D8" s="53">
        <v>0</v>
      </c>
      <c r="E8" s="53">
        <v>0</v>
      </c>
      <c r="F8" s="53">
        <v>2.96</v>
      </c>
      <c r="H8" s="53">
        <f t="shared" si="0"/>
        <v>0</v>
      </c>
      <c r="I8" s="53">
        <f t="shared" si="1"/>
        <v>0</v>
      </c>
      <c r="J8" s="53">
        <f t="shared" si="2"/>
        <v>0</v>
      </c>
    </row>
    <row r="9" spans="1:10" s="53" customFormat="1" ht="15">
      <c r="A9" s="53" t="s">
        <v>298</v>
      </c>
      <c r="B9" s="53" t="s">
        <v>307</v>
      </c>
      <c r="C9" s="53" t="s">
        <v>252</v>
      </c>
      <c r="D9" s="53">
        <v>0</v>
      </c>
      <c r="E9" s="53">
        <v>0</v>
      </c>
      <c r="F9" s="53">
        <v>2.96</v>
      </c>
      <c r="H9" s="53">
        <f t="shared" si="0"/>
        <v>0</v>
      </c>
      <c r="I9" s="53">
        <f t="shared" si="1"/>
        <v>0</v>
      </c>
      <c r="J9" s="53">
        <f t="shared" si="2"/>
        <v>0</v>
      </c>
    </row>
    <row r="10" spans="1:10" s="53" customFormat="1" ht="15">
      <c r="A10" s="53" t="s">
        <v>298</v>
      </c>
      <c r="B10" s="53" t="s">
        <v>308</v>
      </c>
      <c r="C10" s="53" t="s">
        <v>252</v>
      </c>
      <c r="D10" s="53">
        <v>0</v>
      </c>
      <c r="E10" s="53">
        <v>0</v>
      </c>
      <c r="F10" s="53">
        <v>2.96</v>
      </c>
      <c r="H10" s="53">
        <f t="shared" si="0"/>
        <v>0</v>
      </c>
      <c r="I10" s="53">
        <f t="shared" si="1"/>
        <v>0</v>
      </c>
      <c r="J10" s="53">
        <f t="shared" si="2"/>
        <v>0</v>
      </c>
    </row>
    <row r="11" spans="1:10" s="53" customFormat="1" ht="15">
      <c r="A11" s="53" t="s">
        <v>298</v>
      </c>
      <c r="B11" s="53" t="s">
        <v>302</v>
      </c>
      <c r="C11" s="53" t="s">
        <v>252</v>
      </c>
      <c r="D11" s="53">
        <v>0</v>
      </c>
      <c r="E11" s="53">
        <v>0</v>
      </c>
      <c r="F11" s="53">
        <v>2.96</v>
      </c>
      <c r="H11" s="53">
        <f t="shared" si="0"/>
        <v>0</v>
      </c>
      <c r="I11" s="53">
        <f t="shared" si="1"/>
        <v>0</v>
      </c>
      <c r="J11" s="53">
        <f t="shared" si="2"/>
        <v>0</v>
      </c>
    </row>
    <row r="12" spans="1:10" s="53" customFormat="1" ht="15">
      <c r="A12" s="53" t="s">
        <v>298</v>
      </c>
      <c r="B12" s="53" t="s">
        <v>309</v>
      </c>
      <c r="C12" s="53" t="s">
        <v>252</v>
      </c>
      <c r="D12" s="53">
        <v>0</v>
      </c>
      <c r="E12" s="53">
        <v>0</v>
      </c>
      <c r="F12" s="53">
        <v>2.96</v>
      </c>
      <c r="H12" s="53">
        <f t="shared" si="0"/>
        <v>0</v>
      </c>
      <c r="I12" s="53">
        <f t="shared" si="1"/>
        <v>0</v>
      </c>
      <c r="J12" s="53">
        <f t="shared" si="2"/>
        <v>0</v>
      </c>
    </row>
    <row r="13" spans="1:10" s="53" customFormat="1" ht="15">
      <c r="A13" s="53" t="s">
        <v>298</v>
      </c>
      <c r="B13" s="53" t="s">
        <v>310</v>
      </c>
      <c r="C13" s="53" t="s">
        <v>252</v>
      </c>
      <c r="D13" s="53">
        <v>0</v>
      </c>
      <c r="E13" s="53">
        <v>0</v>
      </c>
      <c r="F13" s="53">
        <v>2.96</v>
      </c>
      <c r="H13" s="53">
        <f t="shared" si="0"/>
        <v>0</v>
      </c>
      <c r="I13" s="53">
        <f t="shared" si="1"/>
        <v>0</v>
      </c>
      <c r="J13" s="53">
        <f t="shared" si="2"/>
        <v>0</v>
      </c>
    </row>
    <row r="14" spans="1:10" s="53" customFormat="1" ht="15">
      <c r="A14" s="53" t="s">
        <v>311</v>
      </c>
      <c r="B14" s="53" t="s">
        <v>303</v>
      </c>
      <c r="C14" s="53" t="s">
        <v>252</v>
      </c>
      <c r="D14" s="53">
        <v>0</v>
      </c>
      <c r="E14" s="53">
        <v>0</v>
      </c>
      <c r="F14" s="53">
        <v>1.76</v>
      </c>
      <c r="H14" s="53">
        <f t="shared" si="0"/>
        <v>0</v>
      </c>
      <c r="I14" s="53">
        <f t="shared" si="1"/>
        <v>0</v>
      </c>
      <c r="J14" s="53">
        <f t="shared" si="2"/>
        <v>0</v>
      </c>
    </row>
    <row r="15" spans="1:10" s="53" customFormat="1" ht="15">
      <c r="A15" s="53" t="s">
        <v>311</v>
      </c>
      <c r="B15" s="53" t="s">
        <v>304</v>
      </c>
      <c r="C15" s="53" t="s">
        <v>252</v>
      </c>
      <c r="D15" s="53">
        <v>0</v>
      </c>
      <c r="E15" s="53">
        <v>0</v>
      </c>
      <c r="F15" s="53">
        <v>1.76</v>
      </c>
      <c r="H15" s="53">
        <f t="shared" si="0"/>
        <v>0</v>
      </c>
      <c r="I15" s="53">
        <f t="shared" si="1"/>
        <v>0</v>
      </c>
      <c r="J15" s="53">
        <f t="shared" si="2"/>
        <v>0</v>
      </c>
    </row>
    <row r="16" spans="1:10" s="53" customFormat="1" ht="15">
      <c r="A16" s="53" t="s">
        <v>311</v>
      </c>
      <c r="B16" s="53" t="s">
        <v>299</v>
      </c>
      <c r="C16" s="53" t="s">
        <v>252</v>
      </c>
      <c r="D16" s="53">
        <v>0</v>
      </c>
      <c r="E16" s="53">
        <v>0</v>
      </c>
      <c r="F16" s="53">
        <v>1.76</v>
      </c>
      <c r="H16" s="53">
        <f t="shared" si="0"/>
        <v>0</v>
      </c>
      <c r="I16" s="53">
        <f t="shared" si="1"/>
        <v>0</v>
      </c>
      <c r="J16" s="53">
        <f t="shared" si="2"/>
        <v>0</v>
      </c>
    </row>
    <row r="17" spans="1:10" s="53" customFormat="1" ht="15">
      <c r="A17" s="53" t="s">
        <v>311</v>
      </c>
      <c r="B17" s="53" t="s">
        <v>305</v>
      </c>
      <c r="C17" s="53" t="s">
        <v>252</v>
      </c>
      <c r="D17" s="53">
        <v>0</v>
      </c>
      <c r="E17" s="53">
        <v>0</v>
      </c>
      <c r="F17" s="53">
        <v>1.76</v>
      </c>
      <c r="H17" s="53">
        <f t="shared" si="0"/>
        <v>0</v>
      </c>
      <c r="I17" s="53">
        <f t="shared" si="1"/>
        <v>0</v>
      </c>
      <c r="J17" s="53">
        <f t="shared" si="2"/>
        <v>0</v>
      </c>
    </row>
    <row r="18" spans="1:10" s="53" customFormat="1" ht="15">
      <c r="A18" s="53" t="s">
        <v>311</v>
      </c>
      <c r="B18" s="53" t="s">
        <v>301</v>
      </c>
      <c r="C18" s="53" t="s">
        <v>252</v>
      </c>
      <c r="D18" s="53">
        <v>0</v>
      </c>
      <c r="E18" s="53">
        <v>0</v>
      </c>
      <c r="F18" s="53">
        <v>1.76</v>
      </c>
      <c r="H18" s="53">
        <f t="shared" si="0"/>
        <v>0</v>
      </c>
      <c r="I18" s="53">
        <f t="shared" si="1"/>
        <v>0</v>
      </c>
      <c r="J18" s="53">
        <f t="shared" si="2"/>
        <v>0</v>
      </c>
    </row>
    <row r="19" spans="1:10" s="53" customFormat="1" ht="15">
      <c r="A19" s="53" t="s">
        <v>311</v>
      </c>
      <c r="B19" s="53" t="s">
        <v>306</v>
      </c>
      <c r="C19" s="53" t="s">
        <v>252</v>
      </c>
      <c r="D19" s="53">
        <v>0</v>
      </c>
      <c r="E19" s="53">
        <v>0</v>
      </c>
      <c r="F19" s="53">
        <v>1.76</v>
      </c>
      <c r="H19" s="53">
        <f t="shared" si="0"/>
        <v>0</v>
      </c>
      <c r="I19" s="53">
        <f t="shared" si="1"/>
        <v>0</v>
      </c>
      <c r="J19" s="53">
        <f t="shared" si="2"/>
        <v>0</v>
      </c>
    </row>
    <row r="20" spans="1:10" s="53" customFormat="1" ht="15">
      <c r="A20" s="53" t="s">
        <v>311</v>
      </c>
      <c r="B20" s="53" t="s">
        <v>300</v>
      </c>
      <c r="C20" s="53" t="s">
        <v>252</v>
      </c>
      <c r="D20" s="53">
        <v>0</v>
      </c>
      <c r="E20" s="53">
        <v>0</v>
      </c>
      <c r="F20" s="53">
        <v>1.76</v>
      </c>
      <c r="H20" s="53">
        <f t="shared" si="0"/>
        <v>0</v>
      </c>
      <c r="I20" s="53">
        <f t="shared" si="1"/>
        <v>0</v>
      </c>
      <c r="J20" s="53">
        <f t="shared" si="2"/>
        <v>0</v>
      </c>
    </row>
    <row r="21" spans="1:10" s="53" customFormat="1" ht="15">
      <c r="A21" s="53" t="s">
        <v>311</v>
      </c>
      <c r="B21" s="53" t="s">
        <v>307</v>
      </c>
      <c r="C21" s="53" t="s">
        <v>252</v>
      </c>
      <c r="D21" s="53">
        <v>0</v>
      </c>
      <c r="E21" s="53">
        <v>0</v>
      </c>
      <c r="F21" s="53">
        <v>1.76</v>
      </c>
      <c r="H21" s="53">
        <f t="shared" si="0"/>
        <v>0</v>
      </c>
      <c r="I21" s="53">
        <f t="shared" si="1"/>
        <v>0</v>
      </c>
      <c r="J21" s="53">
        <f t="shared" si="2"/>
        <v>0</v>
      </c>
    </row>
    <row r="22" spans="1:10" s="53" customFormat="1" ht="15">
      <c r="A22" s="53" t="s">
        <v>311</v>
      </c>
      <c r="B22" s="53" t="s">
        <v>308</v>
      </c>
      <c r="C22" s="53" t="s">
        <v>252</v>
      </c>
      <c r="D22" s="53">
        <v>0</v>
      </c>
      <c r="E22" s="53">
        <v>0</v>
      </c>
      <c r="F22" s="53">
        <v>1.76</v>
      </c>
      <c r="H22" s="53">
        <f t="shared" si="0"/>
        <v>0</v>
      </c>
      <c r="I22" s="53">
        <f t="shared" si="1"/>
        <v>0</v>
      </c>
      <c r="J22" s="53">
        <f t="shared" si="2"/>
        <v>0</v>
      </c>
    </row>
    <row r="23" spans="1:10" s="53" customFormat="1" ht="15">
      <c r="A23" s="53" t="s">
        <v>311</v>
      </c>
      <c r="B23" s="53" t="s">
        <v>302</v>
      </c>
      <c r="C23" s="53" t="s">
        <v>252</v>
      </c>
      <c r="D23" s="53">
        <v>0</v>
      </c>
      <c r="E23" s="53">
        <v>0</v>
      </c>
      <c r="F23" s="53">
        <v>1.76</v>
      </c>
      <c r="H23" s="53">
        <f t="shared" si="0"/>
        <v>0</v>
      </c>
      <c r="I23" s="53">
        <f t="shared" si="1"/>
        <v>0</v>
      </c>
      <c r="J23" s="53">
        <f t="shared" si="2"/>
        <v>0</v>
      </c>
    </row>
    <row r="24" spans="1:10" s="53" customFormat="1" ht="15">
      <c r="A24" s="53" t="s">
        <v>311</v>
      </c>
      <c r="B24" s="53" t="s">
        <v>309</v>
      </c>
      <c r="C24" s="53" t="s">
        <v>252</v>
      </c>
      <c r="D24" s="53">
        <v>0</v>
      </c>
      <c r="E24" s="53">
        <v>0</v>
      </c>
      <c r="F24" s="53">
        <v>1.76</v>
      </c>
      <c r="H24" s="53">
        <f t="shared" si="0"/>
        <v>0</v>
      </c>
      <c r="I24" s="53">
        <f t="shared" si="1"/>
        <v>0</v>
      </c>
      <c r="J24" s="53">
        <f t="shared" si="2"/>
        <v>0</v>
      </c>
    </row>
    <row r="25" spans="1:10" s="53" customFormat="1" ht="15">
      <c r="A25" s="53" t="s">
        <v>311</v>
      </c>
      <c r="B25" s="53" t="s">
        <v>310</v>
      </c>
      <c r="C25" s="53" t="s">
        <v>252</v>
      </c>
      <c r="D25" s="53">
        <v>0</v>
      </c>
      <c r="E25" s="53">
        <v>0</v>
      </c>
      <c r="F25" s="53">
        <v>1.76</v>
      </c>
      <c r="H25" s="53">
        <f t="shared" si="0"/>
        <v>0</v>
      </c>
      <c r="I25" s="53">
        <f t="shared" si="1"/>
        <v>0</v>
      </c>
      <c r="J25" s="53">
        <f t="shared" si="2"/>
        <v>0</v>
      </c>
    </row>
    <row r="26" spans="1:10" s="53" customFormat="1" ht="15">
      <c r="A26" s="53" t="s">
        <v>312</v>
      </c>
      <c r="B26" s="53" t="s">
        <v>303</v>
      </c>
      <c r="C26" s="53" t="s">
        <v>252</v>
      </c>
      <c r="D26" s="53">
        <v>0</v>
      </c>
      <c r="E26" s="53">
        <v>0</v>
      </c>
      <c r="F26" s="53">
        <v>3.6</v>
      </c>
      <c r="H26" s="53">
        <f t="shared" si="0"/>
        <v>0</v>
      </c>
      <c r="I26" s="53">
        <f t="shared" si="1"/>
        <v>0</v>
      </c>
      <c r="J26" s="53">
        <f t="shared" si="2"/>
        <v>0</v>
      </c>
    </row>
    <row r="27" spans="1:10" s="53" customFormat="1" ht="15">
      <c r="A27" s="53" t="s">
        <v>312</v>
      </c>
      <c r="B27" s="53" t="s">
        <v>304</v>
      </c>
      <c r="C27" s="53" t="s">
        <v>252</v>
      </c>
      <c r="D27" s="53">
        <v>0</v>
      </c>
      <c r="E27" s="53">
        <v>0</v>
      </c>
      <c r="F27" s="53">
        <v>3.6</v>
      </c>
      <c r="H27" s="53">
        <f t="shared" si="0"/>
        <v>0</v>
      </c>
      <c r="I27" s="53">
        <f t="shared" si="1"/>
        <v>0</v>
      </c>
      <c r="J27" s="53">
        <f t="shared" si="2"/>
        <v>0</v>
      </c>
    </row>
    <row r="28" spans="1:10" s="53" customFormat="1" ht="15">
      <c r="A28" s="53" t="s">
        <v>312</v>
      </c>
      <c r="B28" s="53" t="s">
        <v>299</v>
      </c>
      <c r="C28" s="53" t="s">
        <v>252</v>
      </c>
      <c r="D28" s="53">
        <v>0</v>
      </c>
      <c r="E28" s="53">
        <v>0</v>
      </c>
      <c r="F28" s="53">
        <v>3.6</v>
      </c>
      <c r="H28" s="53">
        <f t="shared" si="0"/>
        <v>0</v>
      </c>
      <c r="I28" s="53">
        <f t="shared" si="1"/>
        <v>0</v>
      </c>
      <c r="J28" s="53">
        <f t="shared" si="2"/>
        <v>0</v>
      </c>
    </row>
    <row r="29" spans="1:10" s="53" customFormat="1" ht="15">
      <c r="A29" s="53" t="s">
        <v>312</v>
      </c>
      <c r="B29" s="53" t="s">
        <v>305</v>
      </c>
      <c r="C29" s="53" t="s">
        <v>252</v>
      </c>
      <c r="D29" s="53">
        <v>0</v>
      </c>
      <c r="E29" s="53">
        <v>0</v>
      </c>
      <c r="F29" s="53">
        <v>3.6</v>
      </c>
      <c r="H29" s="53">
        <f t="shared" si="0"/>
        <v>0</v>
      </c>
      <c r="I29" s="53">
        <f t="shared" si="1"/>
        <v>0</v>
      </c>
      <c r="J29" s="53">
        <f t="shared" si="2"/>
        <v>0</v>
      </c>
    </row>
    <row r="30" spans="1:10" s="53" customFormat="1" ht="15">
      <c r="A30" s="53" t="s">
        <v>312</v>
      </c>
      <c r="B30" s="53" t="s">
        <v>301</v>
      </c>
      <c r="C30" s="53" t="s">
        <v>252</v>
      </c>
      <c r="D30" s="53">
        <v>0</v>
      </c>
      <c r="E30" s="53">
        <v>0</v>
      </c>
      <c r="F30" s="53">
        <v>3.6</v>
      </c>
      <c r="H30" s="53">
        <f t="shared" si="0"/>
        <v>0</v>
      </c>
      <c r="I30" s="53">
        <f t="shared" si="1"/>
        <v>0</v>
      </c>
      <c r="J30" s="53">
        <f t="shared" si="2"/>
        <v>0</v>
      </c>
    </row>
    <row r="31" spans="1:10" s="53" customFormat="1" ht="15">
      <c r="A31" s="53" t="s">
        <v>312</v>
      </c>
      <c r="B31" s="53" t="s">
        <v>306</v>
      </c>
      <c r="C31" s="53" t="s">
        <v>252</v>
      </c>
      <c r="D31" s="53">
        <v>0</v>
      </c>
      <c r="E31" s="53">
        <v>0</v>
      </c>
      <c r="F31" s="53">
        <v>3.6</v>
      </c>
      <c r="H31" s="53">
        <f t="shared" si="0"/>
        <v>0</v>
      </c>
      <c r="I31" s="53">
        <f t="shared" si="1"/>
        <v>0</v>
      </c>
      <c r="J31" s="53">
        <f t="shared" si="2"/>
        <v>0</v>
      </c>
    </row>
    <row r="32" spans="1:10" s="53" customFormat="1" ht="15">
      <c r="A32" s="53" t="s">
        <v>312</v>
      </c>
      <c r="B32" s="53" t="s">
        <v>300</v>
      </c>
      <c r="C32" s="53" t="s">
        <v>252</v>
      </c>
      <c r="D32" s="53">
        <v>0</v>
      </c>
      <c r="E32" s="53">
        <v>0</v>
      </c>
      <c r="F32" s="53">
        <v>3.6</v>
      </c>
      <c r="H32" s="53">
        <f t="shared" si="0"/>
        <v>0</v>
      </c>
      <c r="I32" s="53">
        <f t="shared" si="1"/>
        <v>0</v>
      </c>
      <c r="J32" s="53">
        <f t="shared" si="2"/>
        <v>0</v>
      </c>
    </row>
    <row r="33" spans="1:10" s="53" customFormat="1" ht="15">
      <c r="A33" s="53" t="s">
        <v>312</v>
      </c>
      <c r="B33" s="53" t="s">
        <v>307</v>
      </c>
      <c r="C33" s="53" t="s">
        <v>252</v>
      </c>
      <c r="D33" s="53">
        <v>0</v>
      </c>
      <c r="E33" s="53">
        <v>0</v>
      </c>
      <c r="F33" s="53">
        <v>3.6</v>
      </c>
      <c r="H33" s="53">
        <f t="shared" si="0"/>
        <v>0</v>
      </c>
      <c r="I33" s="53">
        <f t="shared" si="1"/>
        <v>0</v>
      </c>
      <c r="J33" s="53">
        <f t="shared" si="2"/>
        <v>0</v>
      </c>
    </row>
    <row r="34" spans="1:10" s="53" customFormat="1" ht="15">
      <c r="A34" s="53" t="s">
        <v>312</v>
      </c>
      <c r="B34" s="53" t="s">
        <v>308</v>
      </c>
      <c r="C34" s="53" t="s">
        <v>252</v>
      </c>
      <c r="D34" s="53">
        <v>0</v>
      </c>
      <c r="E34" s="53">
        <v>0</v>
      </c>
      <c r="F34" s="53">
        <v>3.6</v>
      </c>
      <c r="H34" s="53">
        <f t="shared" si="0"/>
        <v>0</v>
      </c>
      <c r="I34" s="53">
        <f t="shared" si="1"/>
        <v>0</v>
      </c>
      <c r="J34" s="53">
        <f t="shared" si="2"/>
        <v>0</v>
      </c>
    </row>
    <row r="35" spans="1:10" s="53" customFormat="1" ht="15">
      <c r="A35" s="53" t="s">
        <v>312</v>
      </c>
      <c r="B35" s="53" t="s">
        <v>302</v>
      </c>
      <c r="C35" s="53" t="s">
        <v>252</v>
      </c>
      <c r="D35" s="53">
        <v>0</v>
      </c>
      <c r="E35" s="53">
        <v>0</v>
      </c>
      <c r="F35" s="53">
        <v>3.6</v>
      </c>
      <c r="H35" s="53">
        <f t="shared" si="0"/>
        <v>0</v>
      </c>
      <c r="I35" s="53">
        <f t="shared" si="1"/>
        <v>0</v>
      </c>
      <c r="J35" s="53">
        <f t="shared" si="2"/>
        <v>0</v>
      </c>
    </row>
    <row r="36" spans="1:10" s="53" customFormat="1" ht="15">
      <c r="A36" s="53" t="s">
        <v>312</v>
      </c>
      <c r="B36" s="53" t="s">
        <v>309</v>
      </c>
      <c r="C36" s="53" t="s">
        <v>252</v>
      </c>
      <c r="D36" s="53">
        <v>0</v>
      </c>
      <c r="E36" s="53">
        <v>0</v>
      </c>
      <c r="F36" s="53">
        <v>3.6</v>
      </c>
      <c r="H36" s="53">
        <f t="shared" si="0"/>
        <v>0</v>
      </c>
      <c r="I36" s="53">
        <f t="shared" si="1"/>
        <v>0</v>
      </c>
      <c r="J36" s="53">
        <f t="shared" si="2"/>
        <v>0</v>
      </c>
    </row>
    <row r="37" spans="1:10" s="53" customFormat="1" ht="15">
      <c r="A37" s="53" t="s">
        <v>312</v>
      </c>
      <c r="B37" s="53" t="s">
        <v>310</v>
      </c>
      <c r="C37" s="53" t="s">
        <v>252</v>
      </c>
      <c r="D37" s="53">
        <v>0</v>
      </c>
      <c r="E37" s="53">
        <v>0</v>
      </c>
      <c r="F37" s="53">
        <v>3.6</v>
      </c>
      <c r="H37" s="53">
        <f t="shared" si="0"/>
        <v>0</v>
      </c>
      <c r="I37" s="53">
        <f t="shared" si="1"/>
        <v>0</v>
      </c>
      <c r="J37" s="53">
        <f t="shared" si="2"/>
        <v>0</v>
      </c>
    </row>
    <row r="38" spans="1:10" s="53" customFormat="1" ht="15">
      <c r="A38" s="53" t="s">
        <v>448</v>
      </c>
      <c r="B38" s="53" t="s">
        <v>449</v>
      </c>
      <c r="C38" s="53" t="s">
        <v>450</v>
      </c>
      <c r="D38" s="53">
        <v>0</v>
      </c>
      <c r="E38" s="53">
        <v>0</v>
      </c>
      <c r="F38" s="53">
        <v>164</v>
      </c>
      <c r="H38" s="53">
        <f t="shared" si="0"/>
        <v>0</v>
      </c>
      <c r="I38" s="53">
        <f t="shared" si="1"/>
        <v>0</v>
      </c>
      <c r="J38" s="53">
        <f t="shared" si="2"/>
        <v>0</v>
      </c>
    </row>
    <row r="39" spans="1:10" s="53" customFormat="1" ht="15">
      <c r="A39" s="53" t="s">
        <v>416</v>
      </c>
      <c r="B39" s="53" t="s">
        <v>451</v>
      </c>
      <c r="C39" s="53" t="s">
        <v>450</v>
      </c>
      <c r="D39" s="53">
        <v>0.075</v>
      </c>
      <c r="E39" s="53">
        <v>0.068</v>
      </c>
      <c r="F39" s="53">
        <v>15.13</v>
      </c>
      <c r="H39" s="53">
        <f t="shared" si="0"/>
        <v>0</v>
      </c>
      <c r="I39" s="53">
        <f t="shared" si="1"/>
        <v>0</v>
      </c>
      <c r="J39" s="53">
        <f t="shared" si="2"/>
        <v>0</v>
      </c>
    </row>
    <row r="40" spans="1:10" s="53" customFormat="1" ht="15">
      <c r="A40" s="53" t="s">
        <v>417</v>
      </c>
      <c r="B40" s="53" t="s">
        <v>452</v>
      </c>
      <c r="C40" s="53" t="s">
        <v>450</v>
      </c>
      <c r="D40" s="53">
        <v>0.075</v>
      </c>
      <c r="E40" s="53">
        <v>0.068</v>
      </c>
      <c r="F40" s="53">
        <v>44.88</v>
      </c>
      <c r="H40" s="53">
        <f t="shared" si="0"/>
        <v>0</v>
      </c>
      <c r="I40" s="53">
        <f t="shared" si="1"/>
        <v>0</v>
      </c>
      <c r="J40" s="53">
        <f t="shared" si="2"/>
        <v>0</v>
      </c>
    </row>
    <row r="41" spans="1:10" s="53" customFormat="1" ht="15">
      <c r="A41" s="53" t="s">
        <v>274</v>
      </c>
      <c r="B41" s="53" t="s">
        <v>303</v>
      </c>
      <c r="C41" s="53" t="s">
        <v>276</v>
      </c>
      <c r="D41" s="53">
        <v>0.00175</v>
      </c>
      <c r="E41" s="53">
        <v>0.0007</v>
      </c>
      <c r="F41" s="53">
        <v>1</v>
      </c>
      <c r="H41" s="53">
        <f t="shared" si="0"/>
        <v>0</v>
      </c>
      <c r="I41" s="53">
        <f t="shared" si="1"/>
        <v>0</v>
      </c>
      <c r="J41" s="53">
        <f t="shared" si="2"/>
        <v>0</v>
      </c>
    </row>
    <row r="42" spans="1:10" s="53" customFormat="1" ht="15">
      <c r="A42" s="53" t="s">
        <v>274</v>
      </c>
      <c r="B42" s="53" t="s">
        <v>304</v>
      </c>
      <c r="C42" s="53" t="s">
        <v>276</v>
      </c>
      <c r="D42" s="53">
        <v>0.00175</v>
      </c>
      <c r="E42" s="53">
        <v>0.0007</v>
      </c>
      <c r="F42" s="53">
        <v>1</v>
      </c>
      <c r="H42" s="53">
        <f t="shared" si="0"/>
        <v>0</v>
      </c>
      <c r="I42" s="53">
        <f t="shared" si="1"/>
        <v>0</v>
      </c>
      <c r="J42" s="53">
        <f t="shared" si="2"/>
        <v>0</v>
      </c>
    </row>
    <row r="43" spans="1:10" s="53" customFormat="1" ht="15">
      <c r="A43" s="53" t="s">
        <v>274</v>
      </c>
      <c r="B43" s="53" t="s">
        <v>299</v>
      </c>
      <c r="C43" s="53" t="s">
        <v>276</v>
      </c>
      <c r="D43" s="53">
        <v>0.00175</v>
      </c>
      <c r="E43" s="53">
        <v>0.0007</v>
      </c>
      <c r="F43" s="53">
        <v>1</v>
      </c>
      <c r="H43" s="53">
        <f t="shared" si="0"/>
        <v>0</v>
      </c>
      <c r="I43" s="53">
        <f t="shared" si="1"/>
        <v>0</v>
      </c>
      <c r="J43" s="53">
        <f t="shared" si="2"/>
        <v>0</v>
      </c>
    </row>
    <row r="44" spans="1:10" s="53" customFormat="1" ht="15">
      <c r="A44" s="53" t="s">
        <v>274</v>
      </c>
      <c r="B44" s="53" t="s">
        <v>305</v>
      </c>
      <c r="C44" s="53" t="s">
        <v>276</v>
      </c>
      <c r="D44" s="53">
        <v>0.00175</v>
      </c>
      <c r="E44" s="53">
        <v>0.0007</v>
      </c>
      <c r="F44" s="53">
        <v>1</v>
      </c>
      <c r="H44" s="53">
        <f t="shared" si="0"/>
        <v>0</v>
      </c>
      <c r="I44" s="53">
        <f t="shared" si="1"/>
        <v>0</v>
      </c>
      <c r="J44" s="53">
        <f t="shared" si="2"/>
        <v>0</v>
      </c>
    </row>
    <row r="45" spans="1:10" s="53" customFormat="1" ht="15">
      <c r="A45" s="53" t="s">
        <v>274</v>
      </c>
      <c r="B45" s="53" t="s">
        <v>301</v>
      </c>
      <c r="C45" s="53" t="s">
        <v>276</v>
      </c>
      <c r="D45" s="53">
        <v>0.00175</v>
      </c>
      <c r="E45" s="53">
        <v>0.0007</v>
      </c>
      <c r="F45" s="53">
        <v>1</v>
      </c>
      <c r="H45" s="53">
        <f t="shared" si="0"/>
        <v>0</v>
      </c>
      <c r="I45" s="53">
        <f t="shared" si="1"/>
        <v>0</v>
      </c>
      <c r="J45" s="53">
        <f t="shared" si="2"/>
        <v>0</v>
      </c>
    </row>
    <row r="46" spans="1:10" s="53" customFormat="1" ht="15">
      <c r="A46" s="53" t="s">
        <v>274</v>
      </c>
      <c r="B46" s="53" t="s">
        <v>306</v>
      </c>
      <c r="C46" s="53" t="s">
        <v>276</v>
      </c>
      <c r="D46" s="53">
        <v>0.00175</v>
      </c>
      <c r="E46" s="53">
        <v>0.0007</v>
      </c>
      <c r="F46" s="53">
        <v>1</v>
      </c>
      <c r="H46" s="53">
        <f t="shared" si="0"/>
        <v>0</v>
      </c>
      <c r="I46" s="53">
        <f t="shared" si="1"/>
        <v>0</v>
      </c>
      <c r="J46" s="53">
        <f t="shared" si="2"/>
        <v>0</v>
      </c>
    </row>
    <row r="47" spans="1:10" s="53" customFormat="1" ht="15">
      <c r="A47" s="53" t="s">
        <v>274</v>
      </c>
      <c r="B47" s="53" t="s">
        <v>300</v>
      </c>
      <c r="C47" s="53" t="s">
        <v>276</v>
      </c>
      <c r="D47" s="53">
        <v>0.00175</v>
      </c>
      <c r="E47" s="53">
        <v>0.0007</v>
      </c>
      <c r="F47" s="53">
        <v>1</v>
      </c>
      <c r="H47" s="53">
        <f t="shared" si="0"/>
        <v>0</v>
      </c>
      <c r="I47" s="53">
        <f t="shared" si="1"/>
        <v>0</v>
      </c>
      <c r="J47" s="53">
        <f t="shared" si="2"/>
        <v>0</v>
      </c>
    </row>
    <row r="48" spans="1:10" s="53" customFormat="1" ht="15">
      <c r="A48" s="53" t="s">
        <v>274</v>
      </c>
      <c r="B48" s="53" t="s">
        <v>307</v>
      </c>
      <c r="C48" s="53" t="s">
        <v>276</v>
      </c>
      <c r="D48" s="53">
        <v>0.00175</v>
      </c>
      <c r="E48" s="53">
        <v>0.0007</v>
      </c>
      <c r="F48" s="53">
        <v>1</v>
      </c>
      <c r="H48" s="53">
        <f t="shared" si="0"/>
        <v>0</v>
      </c>
      <c r="I48" s="53">
        <f t="shared" si="1"/>
        <v>0</v>
      </c>
      <c r="J48" s="53">
        <f t="shared" si="2"/>
        <v>0</v>
      </c>
    </row>
    <row r="49" spans="1:10" s="53" customFormat="1" ht="15">
      <c r="A49" s="53" t="s">
        <v>274</v>
      </c>
      <c r="B49" s="53" t="s">
        <v>308</v>
      </c>
      <c r="C49" s="53" t="s">
        <v>276</v>
      </c>
      <c r="D49" s="53">
        <v>0.00175</v>
      </c>
      <c r="E49" s="53">
        <v>0.0007</v>
      </c>
      <c r="F49" s="53">
        <v>1</v>
      </c>
      <c r="H49" s="53">
        <f t="shared" si="0"/>
        <v>0</v>
      </c>
      <c r="I49" s="53">
        <f t="shared" si="1"/>
        <v>0</v>
      </c>
      <c r="J49" s="53">
        <f t="shared" si="2"/>
        <v>0</v>
      </c>
    </row>
    <row r="50" spans="1:10" s="53" customFormat="1" ht="15">
      <c r="A50" s="53" t="s">
        <v>274</v>
      </c>
      <c r="B50" s="53" t="s">
        <v>302</v>
      </c>
      <c r="C50" s="53" t="s">
        <v>276</v>
      </c>
      <c r="D50" s="53">
        <v>0.00175</v>
      </c>
      <c r="E50" s="53">
        <v>0.0007</v>
      </c>
      <c r="F50" s="53">
        <v>1</v>
      </c>
      <c r="H50" s="53">
        <f t="shared" si="0"/>
        <v>0</v>
      </c>
      <c r="I50" s="53">
        <f t="shared" si="1"/>
        <v>0</v>
      </c>
      <c r="J50" s="53">
        <f t="shared" si="2"/>
        <v>0</v>
      </c>
    </row>
    <row r="51" spans="1:10" s="53" customFormat="1" ht="15">
      <c r="A51" s="53" t="s">
        <v>274</v>
      </c>
      <c r="B51" s="53" t="s">
        <v>309</v>
      </c>
      <c r="C51" s="53" t="s">
        <v>276</v>
      </c>
      <c r="D51" s="53">
        <v>0.00175</v>
      </c>
      <c r="E51" s="53">
        <v>0.0007</v>
      </c>
      <c r="F51" s="53">
        <v>1</v>
      </c>
      <c r="H51" s="53">
        <f t="shared" si="0"/>
        <v>0</v>
      </c>
      <c r="I51" s="53">
        <f t="shared" si="1"/>
        <v>0</v>
      </c>
      <c r="J51" s="53">
        <f t="shared" si="2"/>
        <v>0</v>
      </c>
    </row>
    <row r="52" spans="1:10" s="53" customFormat="1" ht="15">
      <c r="A52" s="53" t="s">
        <v>274</v>
      </c>
      <c r="B52" s="53" t="s">
        <v>310</v>
      </c>
      <c r="C52" s="53" t="s">
        <v>276</v>
      </c>
      <c r="D52" s="53">
        <v>0.00175</v>
      </c>
      <c r="E52" s="53">
        <v>0.0007</v>
      </c>
      <c r="F52" s="53">
        <v>1</v>
      </c>
      <c r="H52" s="53">
        <f t="shared" si="0"/>
        <v>0</v>
      </c>
      <c r="I52" s="53">
        <f t="shared" si="1"/>
        <v>0</v>
      </c>
      <c r="J52" s="53">
        <f t="shared" si="2"/>
        <v>0</v>
      </c>
    </row>
    <row r="53" spans="1:10" s="53" customFormat="1" ht="15">
      <c r="A53" s="53" t="s">
        <v>277</v>
      </c>
      <c r="B53" s="53" t="s">
        <v>303</v>
      </c>
      <c r="C53" s="53" t="s">
        <v>276</v>
      </c>
      <c r="D53" s="53">
        <v>0</v>
      </c>
      <c r="E53" s="53">
        <v>0</v>
      </c>
      <c r="F53" s="53">
        <v>1</v>
      </c>
      <c r="H53" s="53">
        <f t="shared" si="0"/>
        <v>0</v>
      </c>
      <c r="I53" s="53">
        <f t="shared" si="1"/>
        <v>0</v>
      </c>
      <c r="J53" s="53">
        <f t="shared" si="2"/>
        <v>0</v>
      </c>
    </row>
    <row r="54" spans="1:10" s="53" customFormat="1" ht="15">
      <c r="A54" s="53" t="s">
        <v>277</v>
      </c>
      <c r="B54" s="53" t="s">
        <v>304</v>
      </c>
      <c r="C54" s="53" t="s">
        <v>276</v>
      </c>
      <c r="D54" s="53">
        <v>0</v>
      </c>
      <c r="E54" s="53">
        <v>0</v>
      </c>
      <c r="F54" s="53">
        <v>1</v>
      </c>
      <c r="H54" s="53">
        <f t="shared" si="0"/>
        <v>0</v>
      </c>
      <c r="I54" s="53">
        <f t="shared" si="1"/>
        <v>0</v>
      </c>
      <c r="J54" s="53">
        <f t="shared" si="2"/>
        <v>0</v>
      </c>
    </row>
    <row r="55" spans="1:10" s="53" customFormat="1" ht="15">
      <c r="A55" s="53" t="s">
        <v>277</v>
      </c>
      <c r="B55" s="53" t="s">
        <v>299</v>
      </c>
      <c r="C55" s="53" t="s">
        <v>276</v>
      </c>
      <c r="D55" s="53">
        <v>0</v>
      </c>
      <c r="E55" s="53">
        <v>0</v>
      </c>
      <c r="F55" s="53">
        <v>1</v>
      </c>
      <c r="H55" s="53">
        <f t="shared" si="0"/>
        <v>0</v>
      </c>
      <c r="I55" s="53">
        <f t="shared" si="1"/>
        <v>0</v>
      </c>
      <c r="J55" s="53">
        <f t="shared" si="2"/>
        <v>0</v>
      </c>
    </row>
    <row r="56" spans="1:10" s="53" customFormat="1" ht="15">
      <c r="A56" s="53" t="s">
        <v>277</v>
      </c>
      <c r="B56" s="53" t="s">
        <v>305</v>
      </c>
      <c r="C56" s="53" t="s">
        <v>276</v>
      </c>
      <c r="D56" s="53">
        <v>0</v>
      </c>
      <c r="E56" s="53">
        <v>0</v>
      </c>
      <c r="F56" s="53">
        <v>1</v>
      </c>
      <c r="H56" s="53">
        <f t="shared" si="0"/>
        <v>0</v>
      </c>
      <c r="I56" s="53">
        <f t="shared" si="1"/>
        <v>0</v>
      </c>
      <c r="J56" s="53">
        <f t="shared" si="2"/>
        <v>0</v>
      </c>
    </row>
    <row r="57" spans="1:10" s="53" customFormat="1" ht="15">
      <c r="A57" s="53" t="s">
        <v>277</v>
      </c>
      <c r="B57" s="53" t="s">
        <v>301</v>
      </c>
      <c r="C57" s="53" t="s">
        <v>276</v>
      </c>
      <c r="D57" s="53">
        <v>0</v>
      </c>
      <c r="E57" s="53">
        <v>0</v>
      </c>
      <c r="F57" s="53">
        <v>1</v>
      </c>
      <c r="H57" s="53">
        <f t="shared" si="0"/>
        <v>0</v>
      </c>
      <c r="I57" s="53">
        <f t="shared" si="1"/>
        <v>0</v>
      </c>
      <c r="J57" s="53">
        <f t="shared" si="2"/>
        <v>0</v>
      </c>
    </row>
    <row r="58" spans="1:10" s="53" customFormat="1" ht="15">
      <c r="A58" s="53" t="s">
        <v>277</v>
      </c>
      <c r="B58" s="53" t="s">
        <v>306</v>
      </c>
      <c r="C58" s="53" t="s">
        <v>276</v>
      </c>
      <c r="D58" s="53">
        <v>0</v>
      </c>
      <c r="E58" s="53">
        <v>0</v>
      </c>
      <c r="F58" s="53">
        <v>1</v>
      </c>
      <c r="H58" s="53">
        <f t="shared" si="0"/>
        <v>0</v>
      </c>
      <c r="I58" s="53">
        <f t="shared" si="1"/>
        <v>0</v>
      </c>
      <c r="J58" s="53">
        <f aca="true" t="shared" si="3" ref="J58:J64">F58*G58</f>
        <v>0</v>
      </c>
    </row>
    <row r="59" spans="1:10" s="53" customFormat="1" ht="15">
      <c r="A59" s="53" t="s">
        <v>277</v>
      </c>
      <c r="B59" s="53" t="s">
        <v>300</v>
      </c>
      <c r="C59" s="53" t="s">
        <v>276</v>
      </c>
      <c r="D59" s="53">
        <v>0</v>
      </c>
      <c r="E59" s="53">
        <v>0</v>
      </c>
      <c r="F59" s="53">
        <v>1</v>
      </c>
      <c r="H59" s="53">
        <f t="shared" si="0"/>
        <v>0</v>
      </c>
      <c r="I59" s="53">
        <f t="shared" si="1"/>
        <v>0</v>
      </c>
      <c r="J59" s="53">
        <f t="shared" si="3"/>
        <v>0</v>
      </c>
    </row>
    <row r="60" spans="1:10" s="53" customFormat="1" ht="15">
      <c r="A60" s="53" t="s">
        <v>277</v>
      </c>
      <c r="B60" s="53" t="s">
        <v>307</v>
      </c>
      <c r="C60" s="53" t="s">
        <v>276</v>
      </c>
      <c r="D60" s="53">
        <v>0</v>
      </c>
      <c r="E60" s="53">
        <v>0</v>
      </c>
      <c r="F60" s="53">
        <v>1</v>
      </c>
      <c r="H60" s="53">
        <f t="shared" si="0"/>
        <v>0</v>
      </c>
      <c r="I60" s="53">
        <f t="shared" si="1"/>
        <v>0</v>
      </c>
      <c r="J60" s="53">
        <f t="shared" si="3"/>
        <v>0</v>
      </c>
    </row>
    <row r="61" spans="1:10" s="53" customFormat="1" ht="15">
      <c r="A61" s="53" t="s">
        <v>277</v>
      </c>
      <c r="B61" s="53" t="s">
        <v>308</v>
      </c>
      <c r="C61" s="53" t="s">
        <v>276</v>
      </c>
      <c r="D61" s="53">
        <v>0</v>
      </c>
      <c r="E61" s="53">
        <v>0</v>
      </c>
      <c r="F61" s="53">
        <v>1</v>
      </c>
      <c r="H61" s="53">
        <f t="shared" si="0"/>
        <v>0</v>
      </c>
      <c r="I61" s="53">
        <f t="shared" si="1"/>
        <v>0</v>
      </c>
      <c r="J61" s="53">
        <f t="shared" si="3"/>
        <v>0</v>
      </c>
    </row>
    <row r="62" spans="1:10" s="53" customFormat="1" ht="15">
      <c r="A62" s="53" t="s">
        <v>277</v>
      </c>
      <c r="B62" s="53" t="s">
        <v>302</v>
      </c>
      <c r="C62" s="53" t="s">
        <v>276</v>
      </c>
      <c r="D62" s="53">
        <v>0</v>
      </c>
      <c r="E62" s="53">
        <v>0</v>
      </c>
      <c r="F62" s="53">
        <v>1</v>
      </c>
      <c r="H62" s="53">
        <f t="shared" si="0"/>
        <v>0</v>
      </c>
      <c r="I62" s="53">
        <f t="shared" si="1"/>
        <v>0</v>
      </c>
      <c r="J62" s="53">
        <f t="shared" si="3"/>
        <v>0</v>
      </c>
    </row>
    <row r="63" spans="1:10" s="53" customFormat="1" ht="15">
      <c r="A63" s="53" t="s">
        <v>277</v>
      </c>
      <c r="B63" s="53" t="s">
        <v>309</v>
      </c>
      <c r="C63" s="53" t="s">
        <v>276</v>
      </c>
      <c r="D63" s="53">
        <v>0</v>
      </c>
      <c r="E63" s="53">
        <v>0</v>
      </c>
      <c r="F63" s="53">
        <v>1</v>
      </c>
      <c r="H63" s="53">
        <f t="shared" si="0"/>
        <v>0</v>
      </c>
      <c r="I63" s="53">
        <f t="shared" si="1"/>
        <v>0</v>
      </c>
      <c r="J63" s="53">
        <f t="shared" si="3"/>
        <v>0</v>
      </c>
    </row>
    <row r="64" spans="1:10" s="53" customFormat="1" ht="15">
      <c r="A64" s="53" t="s">
        <v>277</v>
      </c>
      <c r="B64" s="53" t="s">
        <v>310</v>
      </c>
      <c r="C64" s="53" t="s">
        <v>276</v>
      </c>
      <c r="D64" s="53">
        <v>0</v>
      </c>
      <c r="E64" s="53">
        <v>0</v>
      </c>
      <c r="F64" s="53">
        <v>1</v>
      </c>
      <c r="H64" s="53">
        <f t="shared" si="0"/>
        <v>0</v>
      </c>
      <c r="I64" s="53">
        <f t="shared" si="1"/>
        <v>0</v>
      </c>
      <c r="J64" s="53">
        <f t="shared" si="3"/>
        <v>0</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Parks &amp; People Foundation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Christina Bradley</dc:creator>
  <cp:keywords/>
  <dc:description/>
  <cp:lastModifiedBy>Lane, Sarah</cp:lastModifiedBy>
  <cp:lastPrinted>2013-12-11T18:55:56Z</cp:lastPrinted>
  <dcterms:created xsi:type="dcterms:W3CDTF">2013-10-30T17:13:04Z</dcterms:created>
  <dcterms:modified xsi:type="dcterms:W3CDTF">2016-03-16T19:48:18Z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isplay_urn:schemas-microsoft-com:office:office#Edit">
    <vt:lpwstr>Installer, sp19</vt:lpwstr>
  </property>
  <property fmtid="{D5CDD505-2E9C-101B-9397-08002B2CF9AE}" pid="4" name="display_urn:schemas-microsoft-com:office:office#Auth">
    <vt:lpwstr>Martha Yeh</vt:lpwstr>
  </property>
</Properties>
</file>